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vorobeva/Desktop/ЭиУП/СЦЕНАРИИ ПРАКТИЧЕСКИХ ЗАНЯТИЙ/Практика 2022:2023/"/>
    </mc:Choice>
  </mc:AlternateContent>
  <xr:revisionPtr revIDLastSave="0" documentId="13_ncr:1_{88636685-76FB-6D48-B44F-AB518E822F04}" xr6:coauthVersionLast="47" xr6:coauthVersionMax="47" xr10:uidLastSave="{00000000-0000-0000-0000-000000000000}"/>
  <bookViews>
    <workbookView xWindow="0" yWindow="500" windowWidth="28800" windowHeight="16140" firstSheet="8" activeTab="13" xr2:uid="{00000000-000D-0000-FFFF-FFFF00000000}"/>
  </bookViews>
  <sheets>
    <sheet name="Шаблон" sheetId="4" state="hidden" r:id="rId1"/>
    <sheet name="Исходные данные" sheetId="1" r:id="rId2"/>
    <sheet name="Режим работы (разработка)" sheetId="2" r:id="rId3"/>
    <sheet name="Основные фонды (разработка)" sheetId="22" r:id="rId4"/>
    <sheet name="Энергоресурсы" sheetId="7" r:id="rId5"/>
    <sheet name="Оборотные средства (разработка)" sheetId="23" r:id="rId6"/>
    <sheet name="Фонд оплаты труда (разработка)" sheetId="24" r:id="rId7"/>
    <sheet name="Страховые взносы (разработка)" sheetId="25" r:id="rId8"/>
    <sheet name="Смета на разработку проекта" sheetId="13" r:id="rId9"/>
    <sheet name="Фонд оплаты труда (реализация)" sheetId="28" r:id="rId10"/>
    <sheet name="Страховые взносы (реализация)" sheetId="26" r:id="rId11"/>
    <sheet name="Основные фонды (реализация)" sheetId="27" r:id="rId12"/>
    <sheet name="Оборотные средства" sheetId="6" r:id="rId13"/>
    <sheet name="Смета на реализацию проекта" sheetId="16" r:id="rId14"/>
  </sheets>
  <definedNames>
    <definedName name="_xlnm._FilterDatabase" localSheetId="2" hidden="1">'Режим работы (разработка)'!$C$27:$F$30</definedName>
    <definedName name="_xlnm.Extract" localSheetId="8">'Смета на разработку проекта'!$G$21:$J$21</definedName>
    <definedName name="_xlnm.Extract" localSheetId="13">'Смета на реализацию проекта'!#REF!</definedName>
    <definedName name="_xlnm.Criteria" localSheetId="8">'Смета на разработку проекта'!#REF!</definedName>
    <definedName name="_xlnm.Criteria" localSheetId="13">'Смета на реализацию проекта'!#REF!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24" l="1"/>
  <c r="E8" i="25"/>
  <c r="E9" i="25"/>
  <c r="E10" i="25"/>
  <c r="E7" i="25"/>
  <c r="J8" i="24"/>
  <c r="J9" i="24"/>
  <c r="J10" i="24"/>
  <c r="J11" i="24"/>
  <c r="J12" i="24"/>
  <c r="J7" i="24"/>
  <c r="J13" i="24" l="1"/>
  <c r="F7" i="25" s="1"/>
  <c r="F9" i="25"/>
  <c r="F10" i="25"/>
  <c r="F8" i="25"/>
  <c r="D46" i="28"/>
  <c r="J45" i="28"/>
  <c r="K45" i="28" s="1"/>
  <c r="J44" i="28"/>
  <c r="K44" i="28" s="1"/>
  <c r="J43" i="28"/>
  <c r="K43" i="28" s="1"/>
  <c r="J41" i="28"/>
  <c r="K41" i="28" s="1"/>
  <c r="J40" i="28"/>
  <c r="K40" i="28" s="1"/>
  <c r="J39" i="28"/>
  <c r="K39" i="28" s="1"/>
  <c r="J37" i="28"/>
  <c r="K37" i="28" s="1"/>
  <c r="J36" i="28"/>
  <c r="K36" i="28" s="1"/>
  <c r="J35" i="28"/>
  <c r="K35" i="28" s="1"/>
  <c r="D32" i="28"/>
  <c r="J31" i="28"/>
  <c r="K31" i="28" s="1"/>
  <c r="J30" i="28"/>
  <c r="K30" i="28" s="1"/>
  <c r="J29" i="28"/>
  <c r="K29" i="28" s="1"/>
  <c r="J28" i="28"/>
  <c r="K28" i="28" s="1"/>
  <c r="J27" i="28"/>
  <c r="K27" i="28" s="1"/>
  <c r="J26" i="28"/>
  <c r="K26" i="28" s="1"/>
  <c r="J25" i="28"/>
  <c r="K25" i="28" s="1"/>
  <c r="J23" i="28"/>
  <c r="K23" i="28" s="1"/>
  <c r="J22" i="28"/>
  <c r="K22" i="28" s="1"/>
  <c r="J21" i="28"/>
  <c r="K21" i="28" s="1"/>
  <c r="J20" i="28"/>
  <c r="K20" i="28" s="1"/>
  <c r="J12" i="27"/>
  <c r="E29" i="27"/>
  <c r="J29" i="27" s="1"/>
  <c r="E28" i="27"/>
  <c r="J28" i="27" s="1"/>
  <c r="E27" i="27"/>
  <c r="J27" i="27" s="1"/>
  <c r="E25" i="27"/>
  <c r="J25" i="27" s="1"/>
  <c r="E24" i="27"/>
  <c r="J24" i="27" s="1"/>
  <c r="E23" i="27"/>
  <c r="J23" i="27" s="1"/>
  <c r="E21" i="27"/>
  <c r="J21" i="27" s="1"/>
  <c r="E20" i="27"/>
  <c r="J20" i="27" s="1"/>
  <c r="E19" i="27"/>
  <c r="J19" i="27" s="1"/>
  <c r="E17" i="27"/>
  <c r="J17" i="27" s="1"/>
  <c r="E16" i="27"/>
  <c r="J16" i="27" s="1"/>
  <c r="E15" i="27"/>
  <c r="J15" i="27" s="1"/>
  <c r="E14" i="27"/>
  <c r="J14" i="27" s="1"/>
  <c r="E12" i="27"/>
  <c r="E11" i="27"/>
  <c r="J11" i="27" s="1"/>
  <c r="E10" i="27"/>
  <c r="J10" i="27" s="1"/>
  <c r="E9" i="27"/>
  <c r="J9" i="27" s="1"/>
  <c r="D13" i="26"/>
  <c r="D12" i="26"/>
  <c r="D11" i="26"/>
  <c r="D10" i="26"/>
  <c r="E15" i="13"/>
  <c r="G27" i="23"/>
  <c r="G26" i="23"/>
  <c r="G25" i="23"/>
  <c r="G24" i="23"/>
  <c r="G23" i="23"/>
  <c r="G28" i="23" s="1"/>
  <c r="E14" i="13" s="1"/>
  <c r="M45" i="22"/>
  <c r="L44" i="22"/>
  <c r="E44" i="22"/>
  <c r="J44" i="22" s="1"/>
  <c r="N44" i="22" s="1"/>
  <c r="L43" i="22"/>
  <c r="E43" i="22"/>
  <c r="J43" i="22" s="1"/>
  <c r="N43" i="22" s="1"/>
  <c r="L42" i="22"/>
  <c r="E42" i="22"/>
  <c r="J42" i="22" s="1"/>
  <c r="N42" i="22" s="1"/>
  <c r="L40" i="22"/>
  <c r="E40" i="22"/>
  <c r="J40" i="22" s="1"/>
  <c r="N40" i="22" s="1"/>
  <c r="L39" i="22"/>
  <c r="E39" i="22"/>
  <c r="J39" i="22" s="1"/>
  <c r="N39" i="22" s="1"/>
  <c r="L38" i="22"/>
  <c r="E38" i="22"/>
  <c r="J38" i="22" s="1"/>
  <c r="N38" i="22" s="1"/>
  <c r="L36" i="22"/>
  <c r="E36" i="22"/>
  <c r="J36" i="22" s="1"/>
  <c r="N36" i="22" s="1"/>
  <c r="L35" i="22"/>
  <c r="E35" i="22"/>
  <c r="J35" i="22" s="1"/>
  <c r="N35" i="22" s="1"/>
  <c r="L34" i="22"/>
  <c r="E34" i="22"/>
  <c r="J34" i="22" s="1"/>
  <c r="N34" i="22" s="1"/>
  <c r="L32" i="22"/>
  <c r="E32" i="22"/>
  <c r="J32" i="22" s="1"/>
  <c r="N32" i="22" s="1"/>
  <c r="L31" i="22"/>
  <c r="E31" i="22"/>
  <c r="J31" i="22" s="1"/>
  <c r="N31" i="22" s="1"/>
  <c r="L30" i="22"/>
  <c r="E30" i="22"/>
  <c r="J30" i="22" s="1"/>
  <c r="N30" i="22" s="1"/>
  <c r="L29" i="22"/>
  <c r="E29" i="22"/>
  <c r="J29" i="22" s="1"/>
  <c r="N29" i="22" s="1"/>
  <c r="L27" i="22"/>
  <c r="E27" i="22"/>
  <c r="J27" i="22" s="1"/>
  <c r="N27" i="22" s="1"/>
  <c r="N26" i="22"/>
  <c r="E26" i="22"/>
  <c r="E25" i="22"/>
  <c r="J25" i="22" s="1"/>
  <c r="N25" i="22" s="1"/>
  <c r="E24" i="22"/>
  <c r="J24" i="22" s="1"/>
  <c r="D47" i="28" l="1"/>
  <c r="K46" i="28"/>
  <c r="K32" i="28"/>
  <c r="J30" i="27"/>
  <c r="E11" i="16" s="1"/>
  <c r="D14" i="26"/>
  <c r="E11" i="25"/>
  <c r="N24" i="22"/>
  <c r="N45" i="22" s="1"/>
  <c r="E17" i="13" s="1"/>
  <c r="J45" i="22"/>
  <c r="AH21" i="4"/>
  <c r="AH19" i="4"/>
  <c r="AG22" i="4"/>
  <c r="AG21" i="4"/>
  <c r="AG20" i="4"/>
  <c r="AG19" i="4"/>
  <c r="AH16" i="4"/>
  <c r="AG16" i="4"/>
  <c r="AG9" i="4"/>
  <c r="AG8" i="4"/>
  <c r="X26" i="4"/>
  <c r="F11" i="25" l="1"/>
  <c r="E16" i="13" s="1"/>
  <c r="F14" i="26"/>
  <c r="F12" i="26"/>
  <c r="F11" i="26"/>
  <c r="F10" i="26"/>
  <c r="F13" i="26"/>
  <c r="K47" i="28"/>
  <c r="E9" i="16" s="1"/>
  <c r="E11" i="26"/>
  <c r="E14" i="26"/>
  <c r="E12" i="26"/>
  <c r="E10" i="26"/>
  <c r="E13" i="26"/>
  <c r="AH22" i="4"/>
  <c r="AH20" i="4"/>
  <c r="AF1" i="4"/>
  <c r="AG1" i="4"/>
  <c r="AH1" i="4"/>
  <c r="AF2" i="4"/>
  <c r="AF3" i="4"/>
  <c r="AF4" i="4"/>
  <c r="AF5" i="4"/>
  <c r="AF6" i="4"/>
  <c r="AF7" i="4"/>
  <c r="AF8" i="4"/>
  <c r="AF9" i="4"/>
  <c r="AF10" i="4"/>
  <c r="AF11" i="4"/>
  <c r="AF12" i="4"/>
  <c r="AF13" i="4"/>
  <c r="AF14" i="4"/>
  <c r="AF16" i="4"/>
  <c r="AF15" i="4"/>
  <c r="AF17" i="4"/>
  <c r="AF18" i="4"/>
  <c r="AF19" i="4"/>
  <c r="AF20" i="4"/>
  <c r="AF21" i="4"/>
  <c r="AF22" i="4"/>
  <c r="AF23" i="4"/>
  <c r="V19" i="4"/>
  <c r="E10" i="16" l="1"/>
  <c r="H12" i="6"/>
  <c r="X14" i="4" l="1"/>
  <c r="V14" i="4"/>
  <c r="W14" i="4" l="1"/>
  <c r="V32" i="4"/>
  <c r="X32" i="4"/>
  <c r="AA32" i="4"/>
  <c r="Z32" i="4"/>
  <c r="Z33" i="4" l="1"/>
  <c r="H11" i="6"/>
  <c r="V26" i="4" l="1"/>
  <c r="X25" i="4"/>
  <c r="X33" i="4"/>
  <c r="V33" i="4" l="1"/>
  <c r="V25" i="4"/>
  <c r="V24" i="4"/>
  <c r="V13" i="4"/>
  <c r="Z9" i="4"/>
  <c r="V9" i="4"/>
  <c r="W25" i="4" l="1"/>
  <c r="W26" i="4"/>
  <c r="W33" i="4" l="1"/>
  <c r="W32" i="4"/>
  <c r="AB9" i="4"/>
  <c r="AA9" i="4" s="1"/>
  <c r="X9" i="4"/>
  <c r="W9" i="4" s="1"/>
  <c r="E16" i="2" l="1"/>
  <c r="H14" i="6" l="1"/>
  <c r="AG6" i="4" l="1"/>
  <c r="AH6" i="4" s="1"/>
  <c r="H13" i="6"/>
  <c r="H10" i="6"/>
  <c r="H15" i="6" s="1"/>
  <c r="E12" i="16" l="1"/>
  <c r="E19" i="2"/>
  <c r="E28" i="2" l="1"/>
  <c r="E30" i="2" s="1"/>
  <c r="H9" i="7" s="1"/>
  <c r="E18" i="13" s="1"/>
  <c r="AG14" i="4"/>
  <c r="AH14" i="4" s="1"/>
  <c r="E49" i="2"/>
  <c r="AG12" i="4" l="1"/>
  <c r="AG4" i="4"/>
  <c r="AH4" i="4"/>
  <c r="AH12" i="4"/>
  <c r="X24" i="4" l="1"/>
  <c r="W24" i="4" s="1"/>
  <c r="AG2" i="4" l="1"/>
  <c r="AH9" i="4"/>
  <c r="AG5" i="4"/>
  <c r="AH8" i="4"/>
  <c r="AB21" i="4" l="1"/>
  <c r="AG11" i="4"/>
  <c r="AG3" i="4"/>
  <c r="AG13" i="4"/>
  <c r="AG15" i="4"/>
  <c r="AH5" i="4"/>
  <c r="AH2" i="4"/>
  <c r="AG7" i="4"/>
  <c r="AH7" i="4" s="1"/>
  <c r="AH15" i="4" l="1"/>
  <c r="AH13" i="4"/>
  <c r="AH3" i="4"/>
  <c r="AH10" i="4" s="1"/>
  <c r="X13" i="4" l="1"/>
  <c r="AG10" i="4"/>
  <c r="AH11" i="4" l="1"/>
  <c r="AH17" i="4" s="1"/>
  <c r="AH18" i="4" s="1"/>
  <c r="AG17" i="4"/>
  <c r="AG18" i="4" s="1"/>
  <c r="W13" i="4"/>
  <c r="AG23" i="4" l="1"/>
  <c r="X19" i="4" l="1"/>
  <c r="W19" i="4" s="1"/>
  <c r="AH23" i="4"/>
  <c r="Z19" i="4" l="1"/>
  <c r="AB20" i="4"/>
  <c r="Z20" i="4" l="1"/>
  <c r="Z21" i="4" l="1"/>
  <c r="Z22" i="4" s="1"/>
  <c r="AB2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13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Размеры тарифа зависят от класса профессионального риска, к которому относится основной вид деятельности страхователя, и колеблются в пределах от 0,2% до 8,5% к суммам выплат и иных вознаграждений, начисленным в пользу застрахованных лиц по трудовым и гражданско-правовым договорам.Тарифы определяются федеральным законом на каждый финансовый год и на плановый период.Подробнее на сайте фонда социального страхования РФ http://r03.fss.ru/30174/30178/30179.shtml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Katrin Vorobeva</author>
  </authors>
  <commentList>
    <comment ref="B22" authorId="0" shapeId="0" xr:uid="{DBC04291-A7F4-C64A-A293-06733CED14F7}">
      <text>
        <r>
          <rPr>
            <b/>
            <sz val="11"/>
            <color rgb="FF000000"/>
            <rFont val="Tahoma"/>
            <family val="2"/>
            <charset val="204"/>
          </rPr>
          <t>Часть имущества, используемая организацией в течение длительного времени (более 12 месяцев) при производстве продукции (выполнении работ, оказании услуг), а также в управленческих целях</t>
        </r>
      </text>
    </comment>
    <comment ref="F22" authorId="0" shapeId="0" xr:uid="{B0871985-9B89-A945-B5CC-6C126D4C4DF3}">
      <text>
        <r>
          <rPr>
            <b/>
            <sz val="14"/>
            <color rgb="FF000000"/>
            <rFont val="Tahoma"/>
            <family val="2"/>
            <charset val="204"/>
          </rPr>
          <t>10-15% от общей стоимости ОС</t>
        </r>
      </text>
    </comment>
    <comment ref="G22" authorId="0" shapeId="0" xr:uid="{65EB7598-9AA8-BA4C-9EDF-1343FB47B21D}">
      <text>
        <r>
          <rPr>
            <b/>
            <sz val="12"/>
            <color rgb="FF000000"/>
            <rFont val="Tahoma"/>
            <family val="2"/>
            <charset val="204"/>
          </rPr>
          <t>15-20% от общей стоимости ОС</t>
        </r>
      </text>
    </comment>
    <comment ref="H22" authorId="0" shapeId="0" xr:uid="{F3D60341-0505-2343-9EC7-7B6F836E5B29}">
      <text>
        <r>
          <rPr>
            <b/>
            <sz val="14"/>
            <color rgb="FF000000"/>
            <rFont val="Tahoma"/>
            <family val="2"/>
            <charset val="204"/>
          </rPr>
          <t>20-25% от общей стоимости ОС</t>
        </r>
      </text>
    </comment>
    <comment ref="I22" authorId="0" shapeId="0" xr:uid="{44DB2427-A278-354E-881B-192DFC0143F6}">
      <text>
        <r>
          <rPr>
            <b/>
            <sz val="14"/>
            <color rgb="FF000000"/>
            <rFont val="Tahoma"/>
            <family val="2"/>
            <charset val="204"/>
          </rPr>
          <t>10-15% от общей стоимости ОС</t>
        </r>
      </text>
    </comment>
    <comment ref="K22" authorId="1" shapeId="0" xr:uid="{1D63D1C5-39AC-B344-9028-56BFF3D3555B}">
      <text>
        <r>
          <rPr>
            <b/>
            <sz val="18"/>
            <color rgb="FF000000"/>
            <rFont val="Calibri"/>
            <family val="2"/>
          </rPr>
          <t>Классификация ОФ, включаемых в амартизационные группы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b/>
            <sz val="18"/>
            <color rgb="FF000000"/>
            <rFont val="Calibri"/>
            <family val="2"/>
          </rPr>
          <t xml:space="preserve">
</t>
        </r>
        <r>
          <rPr>
            <b/>
            <sz val="18"/>
            <color rgb="FF000000"/>
            <rFont val="Calibri"/>
            <family val="2"/>
          </rPr>
          <t>http://docs.cntd.ru/document/901808053</t>
        </r>
        <r>
          <rPr>
            <sz val="10"/>
            <color rgb="FF000000"/>
            <rFont val="Calibri"/>
            <family val="2"/>
          </rPr>
          <t xml:space="preserve">
</t>
        </r>
      </text>
    </comment>
    <comment ref="N22" authorId="0" shapeId="0" xr:uid="{BA5E53F2-0929-954E-B1B8-E7D286EF7E5E}">
      <text>
        <r>
          <rPr>
            <b/>
            <sz val="14"/>
            <color rgb="FF000000"/>
            <rFont val="Tahoma"/>
            <family val="2"/>
            <charset val="204"/>
          </rPr>
          <t>Первоначальная соимоть ОФ * Норма амортизации</t>
        </r>
      </text>
    </comment>
    <comment ref="B23" authorId="0" shapeId="0" xr:uid="{29306DCD-AB35-534F-872F-E01E04CCE715}">
      <text>
        <r>
          <rPr>
            <b/>
            <sz val="14"/>
            <color rgb="FF000000"/>
            <rFont val="Tahoma"/>
            <family val="2"/>
            <charset val="204"/>
          </rPr>
          <t xml:space="preserve">Устройства, преобразующие энергию, материалы и информацию.
</t>
        </r>
        <r>
          <rPr>
            <b/>
            <sz val="14"/>
            <color rgb="FF000000"/>
            <rFont val="Tahoma"/>
            <family val="2"/>
            <charset val="204"/>
          </rPr>
          <t xml:space="preserve">
</t>
        </r>
        <r>
          <rPr>
            <b/>
            <sz val="14"/>
            <color rgb="FF000000"/>
            <rFont val="Tahoma"/>
            <family val="2"/>
            <charset val="204"/>
          </rPr>
          <t xml:space="preserve">Машины-генераторы, производящие тепловую и электрическую энергию, и машины-двигатели, пре­вращающие энергию любого вида (энергию воды, ветра, тепло­вую, электрическую) в механическую. Это паровые котлы, дви­гатели, турбины, генераторы и др.
</t>
        </r>
        <r>
          <rPr>
            <b/>
            <sz val="14"/>
            <color rgb="FF000000"/>
            <rFont val="Tahoma"/>
            <family val="2"/>
            <charset val="204"/>
          </rPr>
          <t xml:space="preserve">
</t>
        </r>
        <r>
          <rPr>
            <b/>
            <sz val="14"/>
            <color rgb="FF000000"/>
            <rFont val="Tahoma"/>
            <family val="2"/>
            <charset val="204"/>
          </rPr>
          <t>Машины, инструменты и прочие виды оборудования, предназначенные для механического, термического и химического воздействия на пред­меты труда с целью изменения его формы, свойств, состояния. Данная подгруппа основных средств включает все виды техно­логического оборудования для производства технологической продукции.</t>
        </r>
      </text>
    </comment>
    <comment ref="B28" authorId="0" shapeId="0" xr:uid="{4AD30F4D-87D8-6949-BE78-62D44B97804B}">
      <text>
        <r>
          <rPr>
            <b/>
            <sz val="14"/>
            <color rgb="FF000000"/>
            <rFont val="Tahoma"/>
            <family val="2"/>
            <charset val="204"/>
          </rPr>
          <t>Предназначено для преобразования и хранения информации. К нему относится оборудование системы связи (оборудование телефонной, телеграфной, факсимильной связи); средства измерения и управления (измерительные приборы, регулирующие устройства, оборудование и устройства сигнализации); средства вычислительной техники; оргтехники (множительно-копировальная техника, пишущие машинки, калькуляторы).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</text>
    </comment>
    <comment ref="B33" authorId="0" shapeId="0" xr:uid="{6BD461DC-E0C5-3340-B62B-5CA0A1951BE0}">
      <text>
        <r>
          <rPr>
            <b/>
            <sz val="14"/>
            <color rgb="FF000000"/>
            <rFont val="Tahoma"/>
            <family val="2"/>
            <charset val="204"/>
          </rPr>
          <t>Средства передвижения, предназначенные для перемещения людей и грузов. К ним относятся легковые и грузовые автомобили, автобусы, прицепы и полуприцепы, суда транспортные всех типов, самолеты, вертолеты и др.</t>
        </r>
      </text>
    </comment>
    <comment ref="B37" authorId="0" shapeId="0" xr:uid="{FCC55173-429E-6842-A952-8DCCCFFC75F5}">
      <text>
        <r>
          <rPr>
            <b/>
            <sz val="14"/>
            <color rgb="FF000000"/>
            <rFont val="Tahoma"/>
            <family val="2"/>
            <charset val="204"/>
          </rPr>
          <t>Предметы технического назначения, участвующие в производственном процессе. К ним относятся емкости для хранения жидкостей (чаны, бочки, баки), устройства для облегчения производственных операций (рабочие столы, стеллажи) и др.</t>
        </r>
      </text>
    </comment>
    <comment ref="B41" authorId="0" shapeId="0" xr:uid="{B6CA7A79-8C7E-CF4B-A685-69855EE4BBA4}">
      <text>
        <r>
          <rPr>
            <b/>
            <sz val="14"/>
            <color rgb="FF000000"/>
            <rFont val="Tahoma"/>
            <family val="2"/>
            <charset val="204"/>
          </rPr>
          <t>Режущий, давящий, приспособления для крепления, монтажа.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1" authorId="0" shapeId="0" xr:uid="{7E9D6415-6C57-1149-BCE3-41518E85FB8C}">
      <text>
        <r>
          <rPr>
            <b/>
            <sz val="9"/>
            <color rgb="FF000000"/>
            <rFont val="Tahoma"/>
            <family val="2"/>
          </rPr>
          <t xml:space="preserve">Страховые взносы уплачиваются в:
</t>
        </r>
        <r>
          <rPr>
            <b/>
            <sz val="9"/>
            <color rgb="FF000000"/>
            <rFont val="Tahoma"/>
            <family val="2"/>
          </rPr>
          <t xml:space="preserve">• Пенсионный фонд РФ (ПФР) — на обязательное пенсионное страхование;
</t>
        </r>
        <r>
          <rPr>
            <b/>
            <sz val="9"/>
            <color rgb="FF000000"/>
            <rFont val="Tahoma"/>
            <family val="2"/>
          </rPr>
          <t xml:space="preserve">• Фонд социального страхования РФ (ФСС РФ) — на обязательное социальное страхование на случай временной нетрудоспособности и в связи с материнством, а также на обязательное социальное страхование от несчастных случаев на производстве и профессиональных заболеваний;
</t>
        </r>
        <r>
          <rPr>
            <b/>
            <sz val="9"/>
            <color rgb="FF000000"/>
            <rFont val="Tahoma"/>
            <family val="2"/>
          </rPr>
          <t xml:space="preserve">• Федеральный фонд обязательного медицинского страхования (ФФОМС) — на обязательное медицинское страхование.
</t>
        </r>
        <r>
          <rPr>
            <b/>
            <sz val="9"/>
            <color rgb="FF000000"/>
            <rFont val="Tahoma"/>
            <family val="2"/>
          </rPr>
          <t xml:space="preserve">В соответствии с законодательством Российской Федерации тариф страховых взносов  составляет 30 %, в том числе:
</t>
        </r>
        <r>
          <rPr>
            <b/>
            <sz val="9"/>
            <color rgb="FF000000"/>
            <rFont val="Tahoma"/>
            <family val="2"/>
          </rPr>
          <t xml:space="preserve">• в ПФР — 22 %;
</t>
        </r>
        <r>
          <rPr>
            <b/>
            <sz val="9"/>
            <color rgb="FF000000"/>
            <rFont val="Tahoma"/>
            <family val="2"/>
          </rPr>
          <t xml:space="preserve">• в ФСС РФ — 2,9 %;
</t>
        </r>
        <r>
          <rPr>
            <b/>
            <sz val="9"/>
            <color rgb="FF000000"/>
            <rFont val="Tahoma"/>
            <family val="2"/>
          </rPr>
          <t xml:space="preserve">• в ФФОМС — 5,1 %.
</t>
        </r>
        <r>
          <rPr>
            <b/>
            <sz val="9"/>
            <color rgb="FF000000"/>
            <rFont val="Tahoma"/>
            <family val="2"/>
          </rPr>
          <t xml:space="preserve"> 
</t>
        </r>
        <r>
          <rPr>
            <b/>
            <sz val="9"/>
            <color rgb="FF000000"/>
            <rFont val="Tahoma"/>
            <family val="2"/>
          </rPr>
          <t xml:space="preserve">Важно!
</t>
        </r>
        <r>
          <rPr>
            <b/>
            <sz val="9"/>
            <color rgb="FF000000"/>
            <rFont val="Tahoma"/>
            <family val="2"/>
          </rPr>
          <t xml:space="preserve">При условии достижения базы начисления страховых взносов в пользу конкретного работника в течение года применяется регресс:
</t>
        </r>
        <r>
          <rPr>
            <b/>
            <sz val="9"/>
            <color rgb="FF000000"/>
            <rFont val="Tahoma"/>
            <family val="2"/>
          </rPr>
          <t xml:space="preserve">• свыше 711 000 руб. в ПФР тариф составит 10 %;
</t>
        </r>
        <r>
          <rPr>
            <b/>
            <sz val="9"/>
            <color rgb="FF000000"/>
            <rFont val="Tahoma"/>
            <family val="2"/>
          </rPr>
          <t xml:space="preserve">• свыше 670 000 руб. в ФФОМС — 0 %.
</t>
        </r>
        <r>
          <rPr>
            <b/>
            <sz val="9"/>
            <color rgb="FF000000"/>
            <rFont val="Tahoma"/>
            <family val="2"/>
          </rPr>
          <t>Предельной величины базы в отношении взносов в ФФОМ нет, в любом случае тариф составляет 5,1 %.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D10" authorId="0" shapeId="0" xr:uid="{69FBDC2F-BFD3-C24C-8339-FD2BCA28ED23}">
      <text>
        <r>
          <rPr>
            <b/>
            <sz val="9"/>
            <color rgb="FF000000"/>
            <rFont val="Tahoma"/>
            <family val="2"/>
          </rPr>
          <t>Размеры тарифа зависят от класса профессионального риска, к которому относится основной вид деятельности страхователя, и колеблются в пределах от 0,2% до 8,5% к суммам выплат и иных вознаграждений, начисленным в пользу застрахованных лиц по трудовым и гражданско-правовым договорам.Тарифы определяются федеральным законом на каждый финансовый год и на плановый период.Подробнее на сайте фонда социального страхования РФ http://r03.fss.ru/30174/30178/30179.shtml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Екатерина Воробьева</author>
  </authors>
  <commentList>
    <comment ref="E17" authorId="0" shapeId="0" xr:uid="{5844EA4C-D87A-3A4D-8C01-7653EE386491}">
      <text>
        <r>
          <rPr>
            <sz val="11"/>
            <color rgb="FF000000"/>
            <rFont val="Tahoma"/>
            <family val="2"/>
            <charset val="204"/>
          </rPr>
          <t>Уровень, присвоенный должности/профессии работника по результатам ее оценки с учетом дифференцирующих факторов, таких как степень влияния принимаемых решений на результаты деятельности, инновационность /регламентированность деятельности, уровень контактов/взаимодействий, уровень (масштаб) руководства, уровень зна-ний/опыт руководства коллективом/образование, необходимые для работы в данной должности/профессии</t>
        </r>
      </text>
    </comment>
    <comment ref="F17" authorId="0" shapeId="0" xr:uid="{7BF0FB1A-C9F6-EB42-8856-485A92F8C0E5}">
      <text>
        <r>
          <rPr>
            <sz val="11"/>
            <color rgb="FF000000"/>
            <rFont val="Tahoma"/>
            <family val="2"/>
            <charset val="204"/>
          </rPr>
          <t xml:space="preserve">В зависимости от значимости отдельных видов производств и работ, сложности и значимости сфер приложения труда, для более точного позиционирования должностей/профессий по размеру окладов/тарифных ставок в каждом грейде  выделены три типа функций: 
</t>
        </r>
        <r>
          <rPr>
            <sz val="11"/>
            <color rgb="FF000000"/>
            <rFont val="Tahoma"/>
            <family val="2"/>
            <charset val="204"/>
          </rPr>
          <t xml:space="preserve">А – приоритетная; 
</t>
        </r>
        <r>
          <rPr>
            <sz val="11"/>
            <color rgb="FF000000"/>
            <rFont val="Tahoma"/>
            <family val="2"/>
            <charset val="204"/>
          </rPr>
          <t>В – основная (1-го уровня); С – основная (2-го уровня</t>
        </r>
      </text>
    </comment>
    <comment ref="G17" authorId="0" shapeId="0" xr:uid="{9C560802-6C78-3B4E-B241-18E17A06E0E8}">
      <text>
        <r>
          <rPr>
            <sz val="11"/>
            <color rgb="FF000000"/>
            <rFont val="Tahoma"/>
            <family val="2"/>
            <charset val="204"/>
          </rPr>
          <t>Фиксированный размер оплаты труда работника за исполнение трудовых (должностных) обязанностей/выполнение нормы труда определенной сложности/квалификации за календарный месяц/единицу времени без учета компенсационных, стимулирующих и социальных выплат</t>
        </r>
      </text>
    </comment>
    <comment ref="H17" authorId="0" shapeId="0" xr:uid="{D7C3BD7D-CE2C-B644-A430-B56B65B6A099}">
      <text>
        <r>
          <rPr>
            <sz val="11"/>
            <color indexed="81"/>
            <rFont val="Tahoma"/>
            <family val="2"/>
            <charset val="204"/>
          </rPr>
          <t>Это часть заработной платы, выплачиваемая работнику ежемесячно за уровень компетенций, профессионализма и результативность труда</t>
        </r>
      </text>
    </comment>
    <comment ref="I17" authorId="0" shapeId="0" xr:uid="{30500521-755E-2047-BCA0-D853AE77C70C}">
      <text>
        <r>
          <rPr>
            <sz val="11"/>
            <color rgb="FF000000"/>
            <rFont val="Tahoma"/>
            <family val="2"/>
            <charset val="204"/>
          </rPr>
          <t>Районный коэффициент (Рк = 1,5), работа в условиях труда, отличных от нормальных, за работу со сведениями, составляющими государственную тайну</t>
        </r>
      </text>
    </comment>
    <comment ref="P17" authorId="1" shapeId="0" xr:uid="{87F76CA9-BFA5-844C-910A-749A59630E77}">
      <text>
        <r>
          <rPr>
            <sz val="9"/>
            <color rgb="FF000000"/>
            <rFont val="Tahoma"/>
            <family val="2"/>
            <charset val="204"/>
          </rPr>
          <t>Единая унифицированная система оплаты труда (ЕУСОТ).  ЕУСОТ применяется для оплаты труда всех категорий работников отраслевых предприятий, в частности предприятий госкорпорации "Росатом"</t>
        </r>
        <r>
          <rPr>
            <b/>
            <sz val="9"/>
            <color rgb="FF000000"/>
            <rFont val="Tahoma"/>
            <family val="2"/>
            <charset val="204"/>
          </rPr>
          <t>.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</text>
    </comment>
    <comment ref="C19" authorId="0" shapeId="0" xr:uid="{4C691959-0B42-0941-9AD2-3EB6C8DC311D}">
      <text>
        <r>
          <rPr>
            <b/>
            <sz val="11"/>
            <color rgb="FF000000"/>
            <rFont val="Tahoma"/>
            <family val="2"/>
            <charset val="204"/>
          </rPr>
          <t>Работники, непосредственно создающие продукцию предприятий и занятых осуществлением технологических процессов, т.е. изменением форм, размеров, положения, состояния, структуры, физических, химических и других свойств предметов труда.</t>
        </r>
      </text>
    </comment>
    <comment ref="P20" authorId="1" shapeId="0" xr:uid="{97F09197-D0E5-B74D-A983-7A7B07F14043}">
      <text>
        <r>
          <rPr>
            <sz val="9"/>
            <color rgb="FF000000"/>
            <rFont val="Tahoma"/>
            <family val="2"/>
            <charset val="204"/>
          </rPr>
          <t xml:space="preserve">• Предполагают разработку и внедрение инновационных, новых (для предприятия)  промыш-ленных  технологий, производств, продукции. Непосредственное ведение основных техно-логических процессов (приоритетных для предприятия). Разработку стратегии развития предприятия. Участие в организации внедрения бизнес-процессов и технологий, имеющих значительное влияние на увеличение дохода предприятия/обеспечивающих преобразование предприятия в новый производственный тип организации 
</t>
        </r>
        <r>
          <rPr>
            <sz val="9"/>
            <color rgb="FF000000"/>
            <rFont val="Tahoma"/>
            <family val="2"/>
            <charset val="204"/>
          </rPr>
          <t xml:space="preserve">• Включают разработку и реализацию новых способов и методов достижения стратегических целей и задач, разработку локальных нормативных актов (стандартов, политик, положений, регламентов, инструкций,  и т.п.), регламентирующих новые виды деятельности предприятия и его дальнейшее развитие
</t>
        </r>
        <r>
          <rPr>
            <sz val="9"/>
            <color rgb="FF000000"/>
            <rFont val="Tahoma"/>
            <family val="2"/>
            <charset val="204"/>
          </rPr>
          <t>• Требуют привлечения высококвалифицированных/дефицитных специалистов на рынке труда, обладающих высоким уровнем знаний в своей профессиональной области  и опытом работы на предприятиях отрасли</t>
        </r>
        <r>
          <rPr>
            <b/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</text>
    </comment>
    <comment ref="R23" authorId="1" shapeId="0" xr:uid="{2FA7425D-54E1-984F-83FD-6E8A54C6C4A6}">
      <text>
        <r>
          <rPr>
            <b/>
            <sz val="9"/>
            <color indexed="81"/>
            <rFont val="Tahoma"/>
            <family val="2"/>
            <charset val="204"/>
          </rPr>
          <t>Статус 1
 0-15% от оклада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23" authorId="1" shapeId="0" xr:uid="{F07D305E-6B7A-FA4F-8796-DEB91D7341A5}">
      <text>
        <r>
          <rPr>
            <b/>
            <sz val="9"/>
            <color indexed="81"/>
            <rFont val="Tahoma"/>
            <family val="2"/>
            <charset val="204"/>
          </rPr>
          <t>Статус 2 
16%-30% от оклада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X23" authorId="1" shapeId="0" xr:uid="{FBD80FA3-FC7D-2E45-ABAF-C62A44E2D405}">
      <text>
        <r>
          <rPr>
            <b/>
            <sz val="9"/>
            <color indexed="81"/>
            <rFont val="Tahoma"/>
            <family val="2"/>
            <charset val="204"/>
          </rPr>
          <t xml:space="preserve">Статус 3 
31%-50% от оклада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24" authorId="0" shapeId="0" xr:uid="{4FF57BA6-7CA7-324E-AAA7-0945E68852CF}">
      <text>
        <r>
          <rPr>
            <b/>
            <sz val="11"/>
            <color rgb="FF000000"/>
            <rFont val="Tahoma"/>
            <family val="2"/>
            <charset val="204"/>
          </rPr>
          <t>Рабочие, занятые обслуживанием оборудования и рабочих мест в производственных цехах, а также все рабочие вспомогательных цехов и хозяйств</t>
        </r>
      </text>
    </comment>
    <comment ref="C34" authorId="0" shapeId="0" xr:uid="{E9E9FF68-E25B-554F-92FA-B3670752A692}">
      <text>
        <r>
          <rPr>
            <b/>
            <sz val="11"/>
            <color rgb="FF000000"/>
            <rFont val="Tahoma"/>
            <family val="2"/>
            <charset val="204"/>
          </rPr>
          <t>Работники, занимающие должности руководителей предприятий (директора, мастера, главные специалисты и др.)</t>
        </r>
      </text>
    </comment>
    <comment ref="C38" authorId="0" shapeId="0" xr:uid="{D4AA22BA-78BD-0D45-9FC9-B9D8BD2ECCB2}">
      <text>
        <r>
          <rPr>
            <b/>
            <sz val="11"/>
            <color rgb="FF000000"/>
            <rFont val="Tahoma"/>
            <family val="2"/>
            <charset val="204"/>
          </rPr>
          <t>Работники, имеющие высшее или среднее специальное образование, а также работники, не имеющие специального образования, но занимающие определенную должность</t>
        </r>
      </text>
    </comment>
    <comment ref="C42" authorId="0" shapeId="0" xr:uid="{E6EF1A84-8673-5F46-8606-303DEC71CC07}">
      <text>
        <r>
          <rPr>
            <b/>
            <sz val="11"/>
            <color rgb="FF000000"/>
            <rFont val="Tahoma"/>
            <family val="2"/>
            <charset val="204"/>
          </rPr>
          <t>Работники, осуществляющие подготовку и оформление документов, учет и контроль, хозяйственное обслуживание (агенты, кассиры, делопроизводители, секретари, статистики и др.).</t>
        </r>
      </text>
    </comment>
    <comment ref="P44" authorId="1" shapeId="0" xr:uid="{0E7214B6-BA91-314D-BE5B-680A20B9712C}">
      <text>
        <r>
          <rPr>
            <sz val="9"/>
            <color indexed="81"/>
            <rFont val="Tahoma"/>
            <family val="2"/>
            <charset val="204"/>
          </rPr>
          <t>• Обеспечивают реализацию основных производственных и управленческих процессов, направленных на достижение конкретных задач предприятия (в рамках направления деятельности). Реализацию основной функции в части обеспечения всеми видами энергоносителей, обслуживания и ремонта основного технологического оборудования с целью обеспечения его исправности 
• Оказывают существенное влияние на стабильность работы предприятия (в рамках направления деятельности)  и достижение высоких производственных  и экономических показателей
• Включают разработку и актуализацию локальных нормативных актов (стандартов, политик, положений, регламентов, инструкций и т.п.) оказывающих существенное влияние на основные направления деятельности предприятия
• Требуют привлечения специалистов, имеющих высокий уровень профессиональных знаний и опыт работы на предприятиях отрасли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46" authorId="1" shapeId="0" xr:uid="{151BF066-FCA1-3D43-A274-DBDCD43520CE}">
      <text>
        <r>
          <rPr>
            <b/>
            <sz val="9"/>
            <color indexed="81"/>
            <rFont val="Tahoma"/>
            <family val="2"/>
            <charset val="204"/>
          </rPr>
          <t>Статус 1
 0-15% от оклада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46" authorId="1" shapeId="0" xr:uid="{F88619B3-9283-9C44-AC84-8C9531480ABC}">
      <text>
        <r>
          <rPr>
            <b/>
            <sz val="9"/>
            <color indexed="81"/>
            <rFont val="Tahoma"/>
            <family val="2"/>
            <charset val="204"/>
          </rPr>
          <t>Статус 2 
16%-30% от оклада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X46" authorId="1" shapeId="0" xr:uid="{B32361D4-D670-6147-8AC5-EAD34E682A9F}">
      <text>
        <r>
          <rPr>
            <b/>
            <sz val="9"/>
            <color indexed="81"/>
            <rFont val="Tahoma"/>
            <family val="2"/>
            <charset val="204"/>
          </rPr>
          <t xml:space="preserve">Статус 3 
31%-50% от оклада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70" authorId="1" shapeId="0" xr:uid="{C75DCD6A-D93C-BE4D-91C1-6AE64FCA8559}">
      <text>
        <r>
          <rPr>
            <sz val="9"/>
            <color rgb="FF000000"/>
            <rFont val="Tahoma"/>
            <family val="2"/>
            <charset val="204"/>
          </rPr>
          <t xml:space="preserve">• Предполагают обеспечение, поддержку  и сопровождение основных производственных процессов, включая проведение контрольных, ремонтных, транспортных, учетных, складских и иных работ. Реализацию вспомогательных процессов, которые могут быть выведены за рамки предприятия/не оказывающих существенного влияния на основные производственные процессы и стабильность работы структурного подразделения предприятия (предприятия в целом) 
</t>
        </r>
        <r>
          <rPr>
            <sz val="9"/>
            <color rgb="FF000000"/>
            <rFont val="Tahoma"/>
            <family val="2"/>
            <charset val="204"/>
          </rPr>
          <t xml:space="preserve">• Включают техническое, технологическое, административно-хозяйственное и т.п. обслуживание основных производств. Актуализацию локальных нормативных актов (регламентов, положений, инструкций и т.п.)  по развитию вспомогательных процессов
</t>
        </r>
        <r>
          <rPr>
            <sz val="9"/>
            <color rgb="FF000000"/>
            <rFont val="Tahoma"/>
            <family val="2"/>
            <charset val="204"/>
          </rPr>
          <t xml:space="preserve">• Требуют привлечения специалистов, широко распространенных на рынке труда
</t>
        </r>
      </text>
    </comment>
    <comment ref="R72" authorId="1" shapeId="0" xr:uid="{C1861519-4CAC-DC4D-AF72-C075D0D9EECC}">
      <text>
        <r>
          <rPr>
            <b/>
            <sz val="9"/>
            <color indexed="81"/>
            <rFont val="Tahoma"/>
            <family val="2"/>
            <charset val="204"/>
          </rPr>
          <t>Статус 1
 0-15% от оклада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72" authorId="1" shapeId="0" xr:uid="{C67EEC93-AADA-7A4C-A267-C99B034472AC}">
      <text>
        <r>
          <rPr>
            <b/>
            <sz val="9"/>
            <color indexed="81"/>
            <rFont val="Tahoma"/>
            <family val="2"/>
            <charset val="204"/>
          </rPr>
          <t>Статус 2 
16%-30% от оклада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X72" authorId="1" shapeId="0" xr:uid="{85CAF8E8-7B67-BD4A-843A-13F3D80922E6}">
      <text>
        <r>
          <rPr>
            <b/>
            <sz val="9"/>
            <color rgb="FF000000"/>
            <rFont val="Tahoma"/>
            <family val="2"/>
            <charset val="204"/>
          </rPr>
          <t xml:space="preserve">Статус 3 
</t>
        </r>
        <r>
          <rPr>
            <b/>
            <sz val="9"/>
            <color rgb="FF000000"/>
            <rFont val="Tahoma"/>
            <family val="2"/>
            <charset val="204"/>
          </rPr>
          <t xml:space="preserve">31%-50% от оклада 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2" authorId="0" shapeId="0" xr:uid="{61160173-A84B-0D43-A041-CEC93F7F6ED0}">
      <text>
        <r>
          <rPr>
            <b/>
            <sz val="9"/>
            <color rgb="FF000000"/>
            <rFont val="Tahoma"/>
            <family val="2"/>
          </rPr>
          <t xml:space="preserve">Страховые взносы уплачиваются в:
</t>
        </r>
        <r>
          <rPr>
            <b/>
            <sz val="9"/>
            <color rgb="FF000000"/>
            <rFont val="Tahoma"/>
            <family val="2"/>
          </rPr>
          <t xml:space="preserve">• Пенсионный фонд РФ (ПФР) — на обязательное пенсионное страхование;
</t>
        </r>
        <r>
          <rPr>
            <b/>
            <sz val="9"/>
            <color rgb="FF000000"/>
            <rFont val="Tahoma"/>
            <family val="2"/>
          </rPr>
          <t xml:space="preserve">• Фонд социального страхования РФ (ФСС РФ) — на обязательное социальное страхование на случай временной нетрудоспособности и в связи с материнством, а также на обязательное социальное страхование от несчастных случаев на производстве и профессиональных заболеваний;
</t>
        </r>
        <r>
          <rPr>
            <b/>
            <sz val="9"/>
            <color rgb="FF000000"/>
            <rFont val="Tahoma"/>
            <family val="2"/>
          </rPr>
          <t xml:space="preserve">• Федеральный фонд обязательного медицинского страхования (ФФОМС) — на обязательное медицинское страхование.
</t>
        </r>
        <r>
          <rPr>
            <b/>
            <sz val="9"/>
            <color rgb="FF000000"/>
            <rFont val="Tahoma"/>
            <family val="2"/>
          </rPr>
          <t xml:space="preserve">В соответствии с законодательством Российской Федерации тариф страховых взносов  составляет 30 %, в том числе:
</t>
        </r>
        <r>
          <rPr>
            <b/>
            <sz val="9"/>
            <color rgb="FF000000"/>
            <rFont val="Tahoma"/>
            <family val="2"/>
          </rPr>
          <t xml:space="preserve">• в ПФР — 22 %;
</t>
        </r>
        <r>
          <rPr>
            <b/>
            <sz val="9"/>
            <color rgb="FF000000"/>
            <rFont val="Tahoma"/>
            <family val="2"/>
          </rPr>
          <t xml:space="preserve">• в ФСС РФ — 2,9 %;
</t>
        </r>
        <r>
          <rPr>
            <b/>
            <sz val="9"/>
            <color rgb="FF000000"/>
            <rFont val="Tahoma"/>
            <family val="2"/>
          </rPr>
          <t xml:space="preserve">• в ФФОМС — 5,1 %.
</t>
        </r>
        <r>
          <rPr>
            <b/>
            <sz val="9"/>
            <color rgb="FF000000"/>
            <rFont val="Tahoma"/>
            <family val="2"/>
          </rPr>
          <t xml:space="preserve"> 
</t>
        </r>
        <r>
          <rPr>
            <b/>
            <sz val="9"/>
            <color rgb="FF000000"/>
            <rFont val="Tahoma"/>
            <family val="2"/>
          </rPr>
          <t xml:space="preserve">Важно!
</t>
        </r>
        <r>
          <rPr>
            <b/>
            <sz val="9"/>
            <color rgb="FF000000"/>
            <rFont val="Tahoma"/>
            <family val="2"/>
          </rPr>
          <t xml:space="preserve">При условии достижения базы начисления страховых взносов в пользу конкретного работника в течение года применяется регресс:
</t>
        </r>
        <r>
          <rPr>
            <b/>
            <sz val="9"/>
            <color rgb="FF000000"/>
            <rFont val="Tahoma"/>
            <family val="2"/>
          </rPr>
          <t xml:space="preserve">• свыше 711 000 руб. в ПФР тариф составит 10 %;
</t>
        </r>
        <r>
          <rPr>
            <b/>
            <sz val="9"/>
            <color rgb="FF000000"/>
            <rFont val="Tahoma"/>
            <family val="2"/>
          </rPr>
          <t xml:space="preserve">• свыше 670 000 руб. в ФФОМС — 0 %.
</t>
        </r>
        <r>
          <rPr>
            <b/>
            <sz val="9"/>
            <color rgb="FF000000"/>
            <rFont val="Tahoma"/>
            <family val="2"/>
          </rPr>
          <t>Предельной величины базы в отношении взносов в ФФОМ нет, в любом случае тариф составляет 5,1 %.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C13" authorId="0" shapeId="0" xr:uid="{E1A9E430-C6A7-7A45-82C1-215A3A851691}">
      <text>
        <r>
          <rPr>
            <b/>
            <sz val="9"/>
            <color rgb="FF000000"/>
            <rFont val="Tahoma"/>
            <family val="2"/>
          </rPr>
          <t>Размеры тарифа зависят от класса профессионального риска, к которому относится основной вид деятельности страхователя, и колеблются в пределах от 0,2% до 8,5% к суммам выплат и иных вознаграждений, начисленным в пользу застрахованных лиц по трудовым и гражданско-правовым договорам.Тарифы определяются федеральным законом на каждый финансовый год и на плановый период.Подробнее на сайте фонда социального страхования РФ http://r03.fss.ru/30174/30178/30179.shtml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7" authorId="0" shapeId="0" xr:uid="{AB79E212-58FD-7045-A138-20D58487CDCA}">
      <text>
        <r>
          <rPr>
            <b/>
            <sz val="11"/>
            <color rgb="FF000000"/>
            <rFont val="Tahoma"/>
            <family val="2"/>
            <charset val="204"/>
          </rPr>
          <t>Часть имущества, используемая организацией в течение длительного времени (более 12 месяцев) при производстве продукции (выполнении работ, оказании услуг), а также в управленческих целях</t>
        </r>
      </text>
    </comment>
    <comment ref="F7" authorId="0" shapeId="0" xr:uid="{1DFAAE27-0108-0D43-8D05-5CA34E2DCDF4}">
      <text>
        <r>
          <rPr>
            <b/>
            <sz val="14"/>
            <color rgb="FF000000"/>
            <rFont val="Tahoma"/>
            <family val="2"/>
            <charset val="204"/>
          </rPr>
          <t>10-15% от общей стоимости ОС</t>
        </r>
      </text>
    </comment>
    <comment ref="G7" authorId="0" shapeId="0" xr:uid="{7AA02531-DE96-154F-AADF-3C17AAC88FAD}">
      <text>
        <r>
          <rPr>
            <b/>
            <sz val="12"/>
            <color rgb="FF000000"/>
            <rFont val="Tahoma"/>
            <family val="2"/>
            <charset val="204"/>
          </rPr>
          <t>15-20% от общей стоимости ОС</t>
        </r>
      </text>
    </comment>
    <comment ref="H7" authorId="0" shapeId="0" xr:uid="{4AD22829-5475-5B4B-9579-F19ACE871BDB}">
      <text>
        <r>
          <rPr>
            <b/>
            <sz val="14"/>
            <color rgb="FF000000"/>
            <rFont val="Tahoma"/>
            <family val="2"/>
            <charset val="204"/>
          </rPr>
          <t>20-25% от общей стоимости ОС</t>
        </r>
      </text>
    </comment>
    <comment ref="I7" authorId="0" shapeId="0" xr:uid="{4B890787-0730-8642-A383-53861D38BF87}">
      <text>
        <r>
          <rPr>
            <b/>
            <sz val="14"/>
            <color rgb="FF000000"/>
            <rFont val="Tahoma"/>
            <family val="2"/>
            <charset val="204"/>
          </rPr>
          <t>10-15% от общей стоимости ОС</t>
        </r>
      </text>
    </comment>
    <comment ref="B8" authorId="0" shapeId="0" xr:uid="{8143F9E6-EDD5-944B-AF57-FEF6CCC9C2B4}">
      <text>
        <r>
          <rPr>
            <b/>
            <sz val="14"/>
            <color rgb="FF000000"/>
            <rFont val="Tahoma"/>
            <family val="2"/>
            <charset val="204"/>
          </rPr>
          <t xml:space="preserve">Устройства, преобразующие энергию, материалы и информацию.
</t>
        </r>
        <r>
          <rPr>
            <b/>
            <sz val="14"/>
            <color rgb="FF000000"/>
            <rFont val="Tahoma"/>
            <family val="2"/>
            <charset val="204"/>
          </rPr>
          <t xml:space="preserve">
</t>
        </r>
        <r>
          <rPr>
            <b/>
            <sz val="14"/>
            <color rgb="FF000000"/>
            <rFont val="Tahoma"/>
            <family val="2"/>
            <charset val="204"/>
          </rPr>
          <t xml:space="preserve">Машины-генераторы, производящие тепловую и электрическую энергию, и машины-двигатели, пре­вращающие энергию любого вида (энергию воды, ветра, тепло­вую, электрическую) в механическую. Это паровые котлы, дви­гатели, турбины, генераторы и др.
</t>
        </r>
        <r>
          <rPr>
            <b/>
            <sz val="14"/>
            <color rgb="FF000000"/>
            <rFont val="Tahoma"/>
            <family val="2"/>
            <charset val="204"/>
          </rPr>
          <t xml:space="preserve">
</t>
        </r>
        <r>
          <rPr>
            <b/>
            <sz val="14"/>
            <color rgb="FF000000"/>
            <rFont val="Tahoma"/>
            <family val="2"/>
            <charset val="204"/>
          </rPr>
          <t>Машины, инструменты и прочие виды оборудования, предназначенные для механического, термического и химического воздействия на пред­меты труда с целью изменения его формы, свойств, состояния. Данная подгруппа основных средств включает все виды техно­логического оборудования для производства технологической продукции.</t>
        </r>
      </text>
    </comment>
    <comment ref="B13" authorId="0" shapeId="0" xr:uid="{2CFE5DAD-7CAF-E34B-929F-EABEEAE03FF7}">
      <text>
        <r>
          <rPr>
            <b/>
            <sz val="14"/>
            <color rgb="FF000000"/>
            <rFont val="Tahoma"/>
            <family val="2"/>
            <charset val="204"/>
          </rPr>
          <t>Предназначено для преобразования и хранения информации. К нему относится оборудование системы связи (оборудование телефонной, телеграфной, факсимильной связи); средства измерения и управления (измерительные приборы, регулирующие устройства, оборудование и устройства сигнализации); средства вычислительной техники; оргтехники (множительно-копировальная техника, пишущие машинки, калькуляторы).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</text>
    </comment>
    <comment ref="B18" authorId="0" shapeId="0" xr:uid="{7AA7A372-5181-034A-BA16-B0493D4A357C}">
      <text>
        <r>
          <rPr>
            <b/>
            <sz val="14"/>
            <color rgb="FF000000"/>
            <rFont val="Tahoma"/>
            <family val="2"/>
            <charset val="204"/>
          </rPr>
          <t>Средства передвижения, предназначенные для перемещения людей и грузов. К ним относятся легковые и грузовые автомобили, автобусы, прицепы и полуприцепы, суда транспортные всех типов, самолеты, вертолеты и др.</t>
        </r>
      </text>
    </comment>
    <comment ref="B22" authorId="0" shapeId="0" xr:uid="{CE20F1AC-C28A-DC49-AB44-D12696F46CB5}">
      <text>
        <r>
          <rPr>
            <b/>
            <sz val="14"/>
            <color rgb="FF000000"/>
            <rFont val="Tahoma"/>
            <family val="2"/>
            <charset val="204"/>
          </rPr>
          <t>Предметы технического назначения, участвующие в производственном процессе. К ним относятся емкости для хранения жидкостей (чаны, бочки, баки), устройства для облегчения производственных операций (рабочие столы, стеллажи) и др.</t>
        </r>
      </text>
    </comment>
    <comment ref="B26" authorId="0" shapeId="0" xr:uid="{6D1DDEC4-9DE3-DB47-A51F-8A3EE379D71B}">
      <text>
        <r>
          <rPr>
            <b/>
            <sz val="14"/>
            <color rgb="FF000000"/>
            <rFont val="Tahoma"/>
            <family val="2"/>
            <charset val="204"/>
          </rPr>
          <t>Режущий, давящий, приспособления для крепления, монтажа.</t>
        </r>
      </text>
    </comment>
  </commentList>
</comments>
</file>

<file path=xl/sharedStrings.xml><?xml version="1.0" encoding="utf-8"?>
<sst xmlns="http://schemas.openxmlformats.org/spreadsheetml/2006/main" count="379" uniqueCount="221">
  <si>
    <t>Наименование</t>
  </si>
  <si>
    <t>Период производства продукции, выполнения работ (услуг)</t>
  </si>
  <si>
    <t>Производительность по выпускаемой продукции (услуге)</t>
  </si>
  <si>
    <t>Обязательное социальное страхование от несчастных случаев на производстве и профессиональных заболеваний (от 0,2 до 8,5%)</t>
  </si>
  <si>
    <t>Единица измерения</t>
  </si>
  <si>
    <t>Значение</t>
  </si>
  <si>
    <t xml:space="preserve">   Наименование</t>
  </si>
  <si>
    <t xml:space="preserve">   Пенсионный фонд России</t>
  </si>
  <si>
    <t xml:space="preserve">   Фонд социального страхования</t>
  </si>
  <si>
    <t xml:space="preserve">   Фонд обязательного медицинского страхования</t>
  </si>
  <si>
    <t xml:space="preserve">   Тариф на электроэнергию</t>
  </si>
  <si>
    <t>%</t>
  </si>
  <si>
    <t>руб./кВт-час</t>
  </si>
  <si>
    <t>Исходные данные</t>
  </si>
  <si>
    <t>продукция</t>
  </si>
  <si>
    <t>услуги</t>
  </si>
  <si>
    <t>проект</t>
  </si>
  <si>
    <t>год</t>
  </si>
  <si>
    <t>месяц</t>
  </si>
  <si>
    <t xml:space="preserve">день </t>
  </si>
  <si>
    <t>цикл</t>
  </si>
  <si>
    <t>кг/год</t>
  </si>
  <si>
    <t>т/год</t>
  </si>
  <si>
    <t>метр.куб./год</t>
  </si>
  <si>
    <t>шт./год</t>
  </si>
  <si>
    <t>I класс профессионального риска (0,2 %)</t>
  </si>
  <si>
    <t>II класс профессионального риска (0,3 %)</t>
  </si>
  <si>
    <t>III класс профессионального риска (0,4 %)</t>
  </si>
  <si>
    <t>IV класс профессионального риска (0,5 %)</t>
  </si>
  <si>
    <t>V класс профессионального риска (0,6 %)</t>
  </si>
  <si>
    <t>VI класс профессионального риска (0,7 %)</t>
  </si>
  <si>
    <t>VII класс профессионального риска (0,8 %)</t>
  </si>
  <si>
    <t>VIII класс профессионального риска (0,9 %)</t>
  </si>
  <si>
    <t>IX класс профессионального риска (1 %)</t>
  </si>
  <si>
    <t>X класс профессионального риска (1,1 %)</t>
  </si>
  <si>
    <t>XII класс профессионального риска (1,3 %)</t>
  </si>
  <si>
    <t>XIII класс профессионального риска (1,4 %)</t>
  </si>
  <si>
    <t>XIV класс профессионального риска (1,5 %)</t>
  </si>
  <si>
    <t>XV класс профессионального риска (1,7 %)</t>
  </si>
  <si>
    <t>XVI класс профессионального риска (1,9 %)</t>
  </si>
  <si>
    <t>XVII класс профессионального риска (2,1 %)</t>
  </si>
  <si>
    <t>XVIII класс профессионального риска (2,3 %)</t>
  </si>
  <si>
    <t>XIX класс профессионального риска (2,5 %)</t>
  </si>
  <si>
    <t>XX класс профессионального риска (2,8 %)</t>
  </si>
  <si>
    <t>XXI класс профессионального риска (3,1 %)</t>
  </si>
  <si>
    <t>XXII класс профессионального риска (3,4 %)</t>
  </si>
  <si>
    <t>XXIII класс профессионального риска (3,7 %)</t>
  </si>
  <si>
    <t>XXIV класс профессионального риска (4,1 %)</t>
  </si>
  <si>
    <t>XXV класс профессионального риска (4,5 %)</t>
  </si>
  <si>
    <t>XXVI класс профессионального риска (5 %)</t>
  </si>
  <si>
    <t>XXVII класс профессионального риска (5,5 %)</t>
  </si>
  <si>
    <t>XXVIII класс профессионального риска (6,1 %)</t>
  </si>
  <si>
    <t>XXIX класс профессионального риска (6,7 %)</t>
  </si>
  <si>
    <t>XXX класс профессионального риска (7,4 %)</t>
  </si>
  <si>
    <t>XXXI класс профессионального риска (8,1 %)</t>
  </si>
  <si>
    <t>XXXII класс профессионального риска (8,5 %)</t>
  </si>
  <si>
    <t>Введите значение</t>
  </si>
  <si>
    <t xml:space="preserve"> </t>
  </si>
  <si>
    <t>Режим работы предприятия</t>
  </si>
  <si>
    <t>Выберите значение</t>
  </si>
  <si>
    <t>Режим работы предприятия влияет на величину производственной мощности предприятия.</t>
  </si>
  <si>
    <t>дни</t>
  </si>
  <si>
    <t>час</t>
  </si>
  <si>
    <t>Полезно используемое время в течение планируемого периода. Равен режимному фонду, из которого вычитается время, необходимое для ремонта, модернизации, профилактики и наладки оборудования.</t>
  </si>
  <si>
    <t>Для получения дополнительных сведений перейдите по ссылке: Производственный календарь</t>
  </si>
  <si>
    <t>Эффективный фонд рабочего времени одного среднесписочного работника</t>
  </si>
  <si>
    <t>Расчетная величина рабочего времени, которая может быть использована на эффективное осуществление трудовых операций предприятия (цеха).</t>
  </si>
  <si>
    <t>Расчет потребности в основных фондах производства</t>
  </si>
  <si>
    <t xml:space="preserve">   Основные средства</t>
  </si>
  <si>
    <t>Необходимое количество, ед.</t>
  </si>
  <si>
    <t>Стоимость единицы, руб.</t>
  </si>
  <si>
    <t>Общая стоимость, руб.</t>
  </si>
  <si>
    <t>Полная стоимость, руб.</t>
  </si>
  <si>
    <t>Информационное оборудование</t>
  </si>
  <si>
    <t>Транспортные средства</t>
  </si>
  <si>
    <t>Производственный инвентарь</t>
  </si>
  <si>
    <t>Инструмент </t>
  </si>
  <si>
    <t>№</t>
  </si>
  <si>
    <t>Срок службы, лет</t>
  </si>
  <si>
    <t>Норма амортизации, %</t>
  </si>
  <si>
    <t>Расчет потребности в оборотных средствах производства</t>
  </si>
  <si>
    <t>Ед. изм.</t>
  </si>
  <si>
    <t>Цена за единицу, руб.</t>
  </si>
  <si>
    <t>Сумма, руб.</t>
  </si>
  <si>
    <t>Расчет затрат на электроэнергию</t>
  </si>
  <si>
    <t>№ п/п</t>
  </si>
  <si>
    <t>Вид затрат</t>
  </si>
  <si>
    <t>Производственная электроэнергия</t>
  </si>
  <si>
    <t>Результаты расчета затрат на электроэнергию представлены в таблице:</t>
  </si>
  <si>
    <t>Общий итог</t>
  </si>
  <si>
    <t>Основные фонды</t>
  </si>
  <si>
    <t>Годовая сумма амортизационных отчислений, руб</t>
  </si>
  <si>
    <t>Амортизация основных фондов</t>
  </si>
  <si>
    <t>Расчёт фонда заработной платы персонала</t>
  </si>
  <si>
    <t>Грейд</t>
  </si>
  <si>
    <t>Промышленно-производственный персонал</t>
  </si>
  <si>
    <t>Основные рабочие</t>
  </si>
  <si>
    <t>Вспомогательные рабочие</t>
  </si>
  <si>
    <t>Административно-управленческий персонал</t>
  </si>
  <si>
    <t>Итого:</t>
  </si>
  <si>
    <t>Руководители</t>
  </si>
  <si>
    <t>Специалисты</t>
  </si>
  <si>
    <t>Служащие</t>
  </si>
  <si>
    <t>Расчёт страховых взносов</t>
  </si>
  <si>
    <t>Наименование внебюджетных фондов</t>
  </si>
  <si>
    <t>% отчислений от ФЗП</t>
  </si>
  <si>
    <t>Промышленно-производственный персонал (основной, вспомогательный)</t>
  </si>
  <si>
    <t>Административно-управленческий персонал (производства, цеха)</t>
  </si>
  <si>
    <t>Сумма отчислений, руб.</t>
  </si>
  <si>
    <t>Пенсионный фонд России</t>
  </si>
  <si>
    <t>Фонд социального страхования</t>
  </si>
  <si>
    <t>Фонд обязательного медицинского страхования</t>
  </si>
  <si>
    <t>ФЗП</t>
  </si>
  <si>
    <t>Наименование статьи затрат</t>
  </si>
  <si>
    <t>Прямые (переменные)</t>
  </si>
  <si>
    <t>Прямые (постоянные)</t>
  </si>
  <si>
    <t>Страховые взносы</t>
  </si>
  <si>
    <t>Общехозяйственные расходы</t>
  </si>
  <si>
    <t>лет</t>
  </si>
  <si>
    <t>Косвенные (постоянные)</t>
  </si>
  <si>
    <t>Для технологических целей</t>
  </si>
  <si>
    <t>Общепроизводственного назначения</t>
  </si>
  <si>
    <t xml:space="preserve"> Машины и оборудование</t>
  </si>
  <si>
    <t>Фонд оплаты труда</t>
  </si>
  <si>
    <t>Смета затрат</t>
  </si>
  <si>
    <t xml:space="preserve">Матрица базовых элементов оплаты труда по ЕУСОТ </t>
  </si>
  <si>
    <t>Оклады и размеры ИСН, рубли</t>
  </si>
  <si>
    <t>Функция «А»</t>
  </si>
  <si>
    <t>Оклад</t>
  </si>
  <si>
    <t>ИСН, в зависимости от профессионального статуса работника</t>
  </si>
  <si>
    <t>РСС</t>
  </si>
  <si>
    <t>Руководители с 6 по 12</t>
  </si>
  <si>
    <t>Специалисты с 6 по 14</t>
  </si>
  <si>
    <t>Служащие с 10 по 17</t>
  </si>
  <si>
    <t>Рабочие</t>
  </si>
  <si>
    <t>Функция «В»</t>
  </si>
  <si>
    <t>Функция «С»</t>
  </si>
  <si>
    <t>Мощность, кВт</t>
  </si>
  <si>
    <t>Транспортно-заготовительные расходы, %</t>
  </si>
  <si>
    <t xml:space="preserve">Монтаж, % </t>
  </si>
  <si>
    <t>КИП и их монтаж, %</t>
  </si>
  <si>
    <t>Спец. Работы, %</t>
  </si>
  <si>
    <t>кг</t>
  </si>
  <si>
    <t>Обязательное социальное страхование от несчастных случаев на производстве и профессиональных заболеваний (от 0,2 до 8,5%) (подробнее на сайте http://r03.fss.ru/30174/30178/30179.shtml)</t>
  </si>
  <si>
    <t>тонн</t>
  </si>
  <si>
    <t>метр.куб</t>
  </si>
  <si>
    <t>шт.</t>
  </si>
  <si>
    <t>Основные</t>
  </si>
  <si>
    <t xml:space="preserve">   Количество выходных дней в календарном году (Двых)</t>
  </si>
  <si>
    <t xml:space="preserve">   Количество предпраздничных и праздничных дней в календарном году (Дпр)</t>
  </si>
  <si>
    <t xml:space="preserve">   Количество рабочих дней в календарном году (Драб)</t>
  </si>
  <si>
    <t>http://www.garant.ru/calendar/buhpravo/</t>
  </si>
  <si>
    <t>литры</t>
  </si>
  <si>
    <t>Рабочий 1</t>
  </si>
  <si>
    <t>Рабочий 2</t>
  </si>
  <si>
    <t>Рабочий 3</t>
  </si>
  <si>
    <t xml:space="preserve">Зам. руководителя </t>
  </si>
  <si>
    <t>Специалист 1</t>
  </si>
  <si>
    <t>Специалист 2</t>
  </si>
  <si>
    <t>Служащий 1</t>
  </si>
  <si>
    <t>Общий итог:</t>
  </si>
  <si>
    <t xml:space="preserve">   Объем производства</t>
  </si>
  <si>
    <t xml:space="preserve">Руководитель </t>
  </si>
  <si>
    <t>оборотные средства</t>
  </si>
  <si>
    <t>налоги и точка безубыточности</t>
  </si>
  <si>
    <t>основные фонды</t>
  </si>
  <si>
    <t xml:space="preserve">   Итого режимный фонд времени работы предприятия (Фреж)</t>
  </si>
  <si>
    <t xml:space="preserve">   Календарный фонд работы предприятия (Дкален.г)</t>
  </si>
  <si>
    <r>
      <t xml:space="preserve">   Продолжительность одной смены (Вр</t>
    </r>
    <r>
      <rPr>
        <sz val="12"/>
        <color rgb="FF333333"/>
        <rFont val="Arial"/>
        <family val="2"/>
      </rPr>
      <t>см</t>
    </r>
    <r>
      <rPr>
        <sz val="16"/>
        <color rgb="FF333333"/>
        <rFont val="Arial"/>
        <family val="2"/>
      </rPr>
      <t>)</t>
    </r>
  </si>
  <si>
    <t xml:space="preserve">   Количество рабочих смен в день (Nраб.см.)</t>
  </si>
  <si>
    <r>
      <t xml:space="preserve">   Простои оборудования в связи с ремонтом, модернизацией, профилактикой и наладкой оборудования (плановые ремонтные операции и межремонтное обслуживание), (Пр</t>
    </r>
    <r>
      <rPr>
        <sz val="12"/>
        <color rgb="FF333333"/>
        <rFont val="Arial"/>
        <family val="2"/>
      </rPr>
      <t>рем</t>
    </r>
    <r>
      <rPr>
        <sz val="16"/>
        <color rgb="FF333333"/>
        <rFont val="Arial"/>
        <family val="2"/>
      </rPr>
      <t>)</t>
    </r>
  </si>
  <si>
    <r>
      <t>Фррб</t>
    </r>
    <r>
      <rPr>
        <sz val="10"/>
        <color rgb="FF333333"/>
        <rFont val="Arial"/>
        <family val="2"/>
      </rPr>
      <t>об</t>
    </r>
    <r>
      <rPr>
        <sz val="16"/>
        <color rgb="FF333333"/>
        <rFont val="Arial"/>
        <family val="2"/>
      </rPr>
      <t> = Фреж·(100 - Пр</t>
    </r>
    <r>
      <rPr>
        <sz val="12"/>
        <color rgb="FF333333"/>
        <rFont val="Arial"/>
        <family val="2"/>
      </rPr>
      <t>рем</t>
    </r>
    <r>
      <rPr>
        <sz val="16"/>
        <color rgb="FF333333"/>
        <rFont val="Arial"/>
        <family val="2"/>
      </rPr>
      <t>)/100</t>
    </r>
  </si>
  <si>
    <r>
      <t>ФРВчас = (Драб – Дотп - Ддоп.отп. - Дув.) · Вр</t>
    </r>
    <r>
      <rPr>
        <sz val="12"/>
        <color rgb="FF333333"/>
        <rFont val="Arial"/>
        <family val="2"/>
      </rPr>
      <t>см</t>
    </r>
    <r>
      <rPr>
        <sz val="16"/>
        <color rgb="FF333333"/>
        <rFont val="Arial"/>
        <family val="2"/>
      </rPr>
      <t> - Тсокр</t>
    </r>
  </si>
  <si>
    <r>
      <t xml:space="preserve">   Эффективный фонд работы оборудования, (Фрб</t>
    </r>
    <r>
      <rPr>
        <sz val="11"/>
        <color rgb="FF333333"/>
        <rFont val="Arial"/>
        <family val="2"/>
      </rPr>
      <t>об)</t>
    </r>
  </si>
  <si>
    <t xml:space="preserve">   Режимный фонд времени работы предприятия, (Фреж)</t>
  </si>
  <si>
    <t xml:space="preserve">  Количество рабочих дней в календарном году, (Драб)</t>
  </si>
  <si>
    <t xml:space="preserve">  Планируемые невыходы на работу, (Дневых):</t>
  </si>
  <si>
    <t xml:space="preserve">        - отпуск, (Дотп).</t>
  </si>
  <si>
    <t xml:space="preserve">        - невыход на работу по уважительной причине (4-7 дней), (Дув.)</t>
  </si>
  <si>
    <t xml:space="preserve">        - дополнительный отпуск, (Ддоп.отп.)</t>
  </si>
  <si>
    <r>
      <t xml:space="preserve">   Продолжительность одной смены, (Вр</t>
    </r>
    <r>
      <rPr>
        <sz val="12"/>
        <color rgb="FF333333"/>
        <rFont val="Arial"/>
        <family val="2"/>
      </rPr>
      <t>см)</t>
    </r>
  </si>
  <si>
    <t xml:space="preserve">   Сокращение рабочего дня в предпраздничные дни (суммарно за год), (Tсокр)</t>
  </si>
  <si>
    <t xml:space="preserve">   Эффективный фонд рабочего времени одного работника, (ФРВчас)</t>
  </si>
  <si>
    <r>
      <t>Фреж = (Дкг - Двых - Дпр) · Nраб.см. · Вр</t>
    </r>
    <r>
      <rPr>
        <sz val="12"/>
        <color rgb="FF333333"/>
        <rFont val="Arial"/>
        <family val="2"/>
      </rPr>
      <t>см</t>
    </r>
  </si>
  <si>
    <t>Эффективный фонд работы оборудования</t>
  </si>
  <si>
    <t>Косвенные</t>
  </si>
  <si>
    <t xml:space="preserve">   Период производства продукции (период расчета сметы/себестоимости)</t>
  </si>
  <si>
    <t>Итого</t>
  </si>
  <si>
    <t>Разработчики проекта</t>
  </si>
  <si>
    <t>Ведущий научный сотрудник (д.н.)</t>
  </si>
  <si>
    <t>Старший научный сотрудник (к.н.)</t>
  </si>
  <si>
    <t>Научный сотрудник</t>
  </si>
  <si>
    <t>Младший научный сотрудник</t>
  </si>
  <si>
    <t>Инженер</t>
  </si>
  <si>
    <t>Лаборант</t>
  </si>
  <si>
    <t>Наименование профессии</t>
  </si>
  <si>
    <t>Штатное количество</t>
  </si>
  <si>
    <t>Функция</t>
  </si>
  <si>
    <t>Оклад, руб.</t>
  </si>
  <si>
    <t>ИСН, руб.</t>
  </si>
  <si>
    <t>Выплаты компенсационного характера (ВКХ)</t>
  </si>
  <si>
    <t>Сумма на одного рабочего (оклад +ИСН)·ВКХ, руб. в месяц</t>
  </si>
  <si>
    <t>Годовой фонд зарплаты, руб. в год</t>
  </si>
  <si>
    <t>Количество</t>
  </si>
  <si>
    <t>Итог</t>
  </si>
  <si>
    <t>Материалы</t>
  </si>
  <si>
    <t>Стоимость 1 чел/час (руб/час)</t>
  </si>
  <si>
    <t>Эффективный фонд рабочего времени,час</t>
  </si>
  <si>
    <t xml:space="preserve">Фонд зарплаты, руб. </t>
  </si>
  <si>
    <t>Материальные затраты</t>
  </si>
  <si>
    <t>Заработная плата разработчиков проекта</t>
  </si>
  <si>
    <t>Амортизационные отчисления</t>
  </si>
  <si>
    <t>Затраты на эксплуатацию оборудования</t>
  </si>
  <si>
    <t xml:space="preserve">Сумма (руб.) </t>
  </si>
  <si>
    <t>Накладные расходы (35% от п 2)</t>
  </si>
  <si>
    <t>Прочие расходы (10% от п 2)</t>
  </si>
  <si>
    <t>Затраты на оплату труда, реализующих проект</t>
  </si>
  <si>
    <t>Затраты на материалы</t>
  </si>
  <si>
    <t>Прочие расходы (10% от п 1)</t>
  </si>
  <si>
    <t>Накладные расходы (35% от п 1)</t>
  </si>
  <si>
    <t>Затраты на оборудование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</si>
</sst>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\ _₽"/>
    <numFmt numFmtId="165" formatCode="#,##0.00\ _₽"/>
    <numFmt numFmtId="166" formatCode="0.0"/>
    <numFmt numFmtId="167" formatCode="0.0%"/>
    <numFmt numFmtId="168" formatCode="0.000"/>
    <numFmt numFmtId="169" formatCode="0.0000"/>
    <numFmt numFmtId="170" formatCode="#,##0.0"/>
  </numFmts>
  <fonts count="73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333333"/>
      <name val="Helvetica"/>
      <family val="2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1"/>
      <color rgb="FF333333"/>
      <name val="Helvetica"/>
      <family val="2"/>
    </font>
    <font>
      <sz val="27"/>
      <color rgb="FF333333"/>
      <name val="Helvetica"/>
      <family val="2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rgb="FFFF0000"/>
      <name val="Calibri"/>
      <family val="2"/>
      <charset val="204"/>
      <scheme val="minor"/>
    </font>
    <font>
      <b/>
      <sz val="14"/>
      <color rgb="FF000000"/>
      <name val="Tahoma"/>
      <family val="2"/>
      <charset val="204"/>
    </font>
    <font>
      <sz val="9"/>
      <color rgb="FF000000"/>
      <name val="Tahoma"/>
      <family val="2"/>
      <charset val="204"/>
    </font>
    <font>
      <b/>
      <sz val="12"/>
      <color rgb="FF000000"/>
      <name val="Tahoma"/>
      <family val="2"/>
      <charset val="204"/>
    </font>
    <font>
      <b/>
      <sz val="11"/>
      <color rgb="FF000000"/>
      <name val="Tahoma"/>
      <family val="2"/>
      <charset val="204"/>
    </font>
    <font>
      <sz val="14"/>
      <color rgb="FFFF0000"/>
      <name val="Calibri"/>
      <family val="2"/>
      <charset val="204"/>
      <scheme val="minor"/>
    </font>
    <font>
      <sz val="16"/>
      <color rgb="FFFF0000"/>
      <name val="Calibri"/>
      <family val="2"/>
      <charset val="204"/>
      <scheme val="minor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u/>
      <sz val="16"/>
      <color theme="10"/>
      <name val="Arial"/>
      <family val="2"/>
    </font>
    <font>
      <u/>
      <sz val="16"/>
      <color theme="1"/>
      <name val="Arial"/>
      <family val="2"/>
    </font>
    <font>
      <b/>
      <sz val="9"/>
      <color rgb="FF000000"/>
      <name val="Tahoma"/>
      <family val="2"/>
    </font>
    <font>
      <sz val="16"/>
      <color rgb="FF333333"/>
      <name val="Arial"/>
      <family val="2"/>
    </font>
    <font>
      <sz val="24"/>
      <color theme="1" tint="4.9989318521683403E-2"/>
      <name val="Arial"/>
      <family val="2"/>
    </font>
    <font>
      <b/>
      <sz val="16"/>
      <color rgb="FF333333"/>
      <name val="Arial"/>
      <family val="2"/>
    </font>
    <font>
      <sz val="18"/>
      <color theme="1"/>
      <name val="Arial"/>
      <family val="2"/>
    </font>
    <font>
      <b/>
      <sz val="16"/>
      <color theme="1" tint="4.9989318521683403E-2"/>
      <name val="Arial"/>
      <family val="2"/>
    </font>
    <font>
      <sz val="16"/>
      <color theme="1" tint="4.9989318521683403E-2"/>
      <name val="Arial"/>
      <family val="2"/>
    </font>
    <font>
      <sz val="16"/>
      <color rgb="FF000000"/>
      <name val="Arial"/>
      <family val="2"/>
    </font>
    <font>
      <b/>
      <sz val="9"/>
      <color rgb="FF000000"/>
      <name val="Tahoma"/>
      <family val="2"/>
      <charset val="204"/>
    </font>
    <font>
      <sz val="12"/>
      <color theme="1"/>
      <name val="Arial"/>
      <family val="2"/>
    </font>
    <font>
      <sz val="9"/>
      <color rgb="FF000000"/>
      <name val="Tahoma"/>
      <family val="2"/>
    </font>
    <font>
      <b/>
      <sz val="16"/>
      <color rgb="FF000000"/>
      <name val="Arial"/>
      <family val="2"/>
    </font>
    <font>
      <sz val="16"/>
      <color rgb="FFFF0000"/>
      <name val="Arial"/>
      <family val="2"/>
    </font>
    <font>
      <b/>
      <sz val="20"/>
      <color rgb="FFFF0000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6"/>
      <color theme="0"/>
      <name val="Arial"/>
      <family val="2"/>
    </font>
    <font>
      <b/>
      <sz val="11"/>
      <color theme="0"/>
      <name val="Helvetica"/>
      <family val="2"/>
    </font>
    <font>
      <sz val="11"/>
      <color theme="0"/>
      <name val="Helvetica"/>
      <family val="2"/>
    </font>
    <font>
      <sz val="14"/>
      <color theme="1"/>
      <name val="Arial"/>
      <family val="2"/>
    </font>
    <font>
      <sz val="18"/>
      <color theme="1"/>
      <name val="Calibri"/>
      <family val="2"/>
      <charset val="204"/>
      <scheme val="minor"/>
    </font>
    <font>
      <b/>
      <sz val="14"/>
      <color theme="1"/>
      <name val="Arial"/>
      <family val="2"/>
    </font>
    <font>
      <b/>
      <sz val="18"/>
      <color theme="1" tint="4.9989318521683403E-2"/>
      <name val="Arial"/>
      <family val="2"/>
    </font>
    <font>
      <sz val="18"/>
      <color theme="0"/>
      <name val="Arial"/>
      <family val="2"/>
    </font>
    <font>
      <sz val="11"/>
      <color theme="0"/>
      <name val="Calibri"/>
      <family val="2"/>
      <charset val="204"/>
      <scheme val="minor"/>
    </font>
    <font>
      <b/>
      <sz val="14"/>
      <color rgb="FF333333"/>
      <name val="Arial"/>
      <family val="2"/>
    </font>
    <font>
      <sz val="14"/>
      <color rgb="FF333333"/>
      <name val="Arial"/>
      <family val="2"/>
    </font>
    <font>
      <b/>
      <sz val="18"/>
      <color rgb="FF333333"/>
      <name val="Arial"/>
      <family val="2"/>
    </font>
    <font>
      <b/>
      <sz val="18"/>
      <color theme="1" tint="4.9989318521683403E-2"/>
      <name val="Helvetica"/>
      <family val="2"/>
    </font>
    <font>
      <sz val="12"/>
      <color rgb="FF333333"/>
      <name val="Arial"/>
      <family val="2"/>
    </font>
    <font>
      <sz val="11"/>
      <color rgb="FF333333"/>
      <name val="Arial"/>
      <family val="2"/>
    </font>
    <font>
      <sz val="10"/>
      <color rgb="FF333333"/>
      <name val="Arial"/>
      <family val="2"/>
    </font>
    <font>
      <sz val="16"/>
      <color theme="0"/>
      <name val="Calibri"/>
      <family val="2"/>
      <charset val="204"/>
      <scheme val="minor"/>
    </font>
    <font>
      <sz val="16"/>
      <color theme="0"/>
      <name val="Helvetica"/>
      <family val="2"/>
    </font>
    <font>
      <sz val="20"/>
      <color theme="0"/>
      <name val="Calibri"/>
      <family val="2"/>
      <charset val="204"/>
      <scheme val="minor"/>
    </font>
    <font>
      <b/>
      <sz val="14"/>
      <color theme="0"/>
      <name val="Arial"/>
      <family val="2"/>
      <charset val="204"/>
    </font>
    <font>
      <sz val="14"/>
      <color theme="0"/>
      <name val="Arial"/>
      <family val="2"/>
    </font>
    <font>
      <sz val="11"/>
      <color rgb="FF000000"/>
      <name val="Tahoma"/>
      <family val="2"/>
      <charset val="204"/>
    </font>
    <font>
      <b/>
      <sz val="18"/>
      <color rgb="FF000000"/>
      <name val="Arial"/>
      <family val="2"/>
    </font>
    <font>
      <sz val="18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theme="1" tint="4.9989318521683403E-2"/>
      <name val="Arial"/>
      <family val="2"/>
    </font>
    <font>
      <b/>
      <sz val="12"/>
      <color theme="1" tint="4.9989318521683403E-2"/>
      <name val="Arial"/>
      <family val="2"/>
    </font>
    <font>
      <b/>
      <sz val="18"/>
      <color rgb="FF0D0D0D"/>
      <name val="Arial"/>
      <family val="2"/>
    </font>
    <font>
      <b/>
      <sz val="18"/>
      <color rgb="FF000000"/>
      <name val="Calibri"/>
      <family val="2"/>
    </font>
    <font>
      <sz val="10"/>
      <color rgb="FF000000"/>
      <name val="Calibri"/>
      <family val="2"/>
    </font>
    <font>
      <sz val="14"/>
      <color theme="1" tint="4.9989318521683403E-2"/>
      <name val="Arial"/>
      <family val="2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Calibri"/>
      <family val="2"/>
      <charset val="204"/>
      <scheme val="minor"/>
    </font>
    <font>
      <u/>
      <sz val="11"/>
      <color rgb="FF0000FF"/>
      <name val="Calibri"/>
      <family val="2"/>
      <charset val="204"/>
      <scheme val="minor"/>
    </font>
    <font>
      <sz val="14"/>
      <color rgb="FF000000"/>
      <name val="Arial"/>
      <family val="2"/>
    </font>
    <font>
      <b/>
      <sz val="14"/>
      <color rgb="FF000000"/>
      <name val="Arial"/>
      <family val="2"/>
    </font>
    <font>
      <sz val="11"/>
      <color indexed="81"/>
      <name val="Tahoma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C6EFC6"/>
        <bgColor indexed="64"/>
      </patternFill>
    </fill>
    <fill>
      <patternFill patternType="solid">
        <fgColor rgb="FFC6EFC4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8DB4E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EFC4"/>
        <bgColor rgb="FF000000"/>
      </patternFill>
    </fill>
    <fill>
      <patternFill patternType="solid">
        <fgColor theme="0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19">
    <xf numFmtId="0" fontId="0" fillId="0" borderId="0" xfId="0"/>
    <xf numFmtId="0" fontId="0" fillId="2" borderId="0" xfId="0" applyFill="1"/>
    <xf numFmtId="0" fontId="6" fillId="2" borderId="0" xfId="0" applyFont="1" applyFill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/>
    <xf numFmtId="0" fontId="0" fillId="2" borderId="6" xfId="0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2" borderId="0" xfId="0" applyFont="1" applyFill="1"/>
    <xf numFmtId="0" fontId="14" fillId="2" borderId="0" xfId="0" applyFont="1" applyFill="1"/>
    <xf numFmtId="0" fontId="15" fillId="2" borderId="0" xfId="0" applyFont="1" applyFill="1"/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8" fillId="2" borderId="0" xfId="0" applyFont="1" applyFill="1"/>
    <xf numFmtId="0" fontId="18" fillId="2" borderId="0" xfId="0" applyFont="1" applyFill="1" applyBorder="1"/>
    <xf numFmtId="0" fontId="19" fillId="2" borderId="0" xfId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9" fillId="2" borderId="0" xfId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wrapText="1"/>
    </xf>
    <xf numFmtId="0" fontId="18" fillId="2" borderId="0" xfId="0" applyFont="1" applyFill="1" applyBorder="1" applyAlignment="1">
      <alignment wrapText="1"/>
    </xf>
    <xf numFmtId="0" fontId="17" fillId="3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vertical="center" wrapText="1" shrinkToFit="1"/>
    </xf>
    <xf numFmtId="0" fontId="18" fillId="2" borderId="0" xfId="0" applyFont="1" applyFill="1" applyAlignment="1">
      <alignment vertical="center"/>
    </xf>
    <xf numFmtId="0" fontId="22" fillId="0" borderId="0" xfId="0" applyFont="1"/>
    <xf numFmtId="0" fontId="18" fillId="2" borderId="1" xfId="0" applyFont="1" applyFill="1" applyBorder="1" applyAlignment="1">
      <alignment horizontal="left" vertical="center" wrapText="1" shrinkToFit="1"/>
    </xf>
    <xf numFmtId="0" fontId="22" fillId="0" borderId="1" xfId="0" applyFont="1" applyBorder="1" applyAlignment="1">
      <alignment horizontal="center" vertical="center" wrapText="1" shrinkToFit="1"/>
    </xf>
    <xf numFmtId="0" fontId="22" fillId="0" borderId="1" xfId="0" applyFont="1" applyBorder="1" applyAlignment="1">
      <alignment horizontal="left" vertical="center" wrapText="1" shrinkToFit="1"/>
    </xf>
    <xf numFmtId="0" fontId="18" fillId="2" borderId="1" xfId="0" applyFont="1" applyFill="1" applyBorder="1" applyAlignment="1">
      <alignment horizontal="center" vertical="center" wrapText="1" shrinkToFit="1"/>
    </xf>
    <xf numFmtId="0" fontId="25" fillId="2" borderId="0" xfId="0" applyFont="1" applyFill="1"/>
    <xf numFmtId="0" fontId="27" fillId="2" borderId="0" xfId="0" applyFont="1" applyFill="1"/>
    <xf numFmtId="0" fontId="27" fillId="2" borderId="0" xfId="0" applyFont="1" applyFill="1" applyAlignment="1">
      <alignment horizontal="center" vertical="center"/>
    </xf>
    <xf numFmtId="0" fontId="26" fillId="3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27" fillId="2" borderId="3" xfId="0" applyFont="1" applyFill="1" applyBorder="1" applyAlignment="1">
      <alignment horizontal="center" vertical="center"/>
    </xf>
    <xf numFmtId="0" fontId="27" fillId="9" borderId="1" xfId="0" applyFont="1" applyFill="1" applyBorder="1" applyAlignment="1">
      <alignment horizontal="center" vertical="center"/>
    </xf>
    <xf numFmtId="0" fontId="24" fillId="5" borderId="1" xfId="0" applyFont="1" applyFill="1" applyBorder="1" applyAlignment="1">
      <alignment horizontal="center" vertical="center" wrapText="1"/>
    </xf>
    <xf numFmtId="0" fontId="18" fillId="10" borderId="1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0" fontId="17" fillId="2" borderId="1" xfId="0" applyFont="1" applyFill="1" applyBorder="1" applyAlignment="1">
      <alignment horizontal="right" vertical="center"/>
    </xf>
    <xf numFmtId="0" fontId="32" fillId="5" borderId="1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3" fillId="2" borderId="0" xfId="0" applyFont="1" applyFill="1" applyAlignment="1">
      <alignment wrapText="1"/>
    </xf>
    <xf numFmtId="0" fontId="34" fillId="2" borderId="0" xfId="0" applyFont="1" applyFill="1"/>
    <xf numFmtId="0" fontId="22" fillId="2" borderId="1" xfId="0" applyFont="1" applyFill="1" applyBorder="1" applyAlignment="1">
      <alignment horizontal="center" vertical="center" wrapText="1"/>
    </xf>
    <xf numFmtId="165" fontId="18" fillId="2" borderId="0" xfId="0" applyNumberFormat="1" applyFont="1" applyFill="1" applyBorder="1" applyAlignment="1">
      <alignment horizontal="center" vertical="center"/>
    </xf>
    <xf numFmtId="0" fontId="18" fillId="6" borderId="5" xfId="0" applyFont="1" applyFill="1" applyBorder="1" applyAlignment="1">
      <alignment horizontal="left" vertical="center" wrapText="1" shrinkToFit="1"/>
    </xf>
    <xf numFmtId="0" fontId="37" fillId="2" borderId="0" xfId="0" applyFont="1" applyFill="1" applyBorder="1" applyAlignment="1">
      <alignment horizontal="center" vertical="center" wrapText="1"/>
    </xf>
    <xf numFmtId="0" fontId="38" fillId="2" borderId="0" xfId="0" applyFont="1" applyFill="1" applyBorder="1" applyAlignment="1">
      <alignment horizontal="center" vertical="center" wrapText="1"/>
    </xf>
    <xf numFmtId="0" fontId="18" fillId="8" borderId="1" xfId="0" applyFont="1" applyFill="1" applyBorder="1" applyAlignment="1">
      <alignment horizontal="center" vertical="center" wrapText="1"/>
    </xf>
    <xf numFmtId="0" fontId="40" fillId="2" borderId="0" xfId="0" applyFont="1" applyFill="1"/>
    <xf numFmtId="0" fontId="25" fillId="2" borderId="0" xfId="0" applyFont="1" applyFill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166" fontId="18" fillId="2" borderId="5" xfId="0" applyNumberFormat="1" applyFont="1" applyFill="1" applyBorder="1" applyAlignment="1">
      <alignment horizontal="center" vertical="center"/>
    </xf>
    <xf numFmtId="166" fontId="18" fillId="0" borderId="1" xfId="0" applyNumberFormat="1" applyFont="1" applyBorder="1" applyAlignment="1">
      <alignment horizontal="center" vertical="center" wrapText="1"/>
    </xf>
    <xf numFmtId="170" fontId="18" fillId="2" borderId="1" xfId="0" applyNumberFormat="1" applyFont="1" applyFill="1" applyBorder="1" applyAlignment="1">
      <alignment horizontal="center" vertical="center"/>
    </xf>
    <xf numFmtId="0" fontId="44" fillId="0" borderId="0" xfId="0" applyFont="1" applyFill="1"/>
    <xf numFmtId="166" fontId="36" fillId="0" borderId="0" xfId="0" applyNumberFormat="1" applyFont="1" applyFill="1"/>
    <xf numFmtId="0" fontId="52" fillId="0" borderId="0" xfId="0" applyFont="1" applyFill="1"/>
    <xf numFmtId="0" fontId="53" fillId="0" borderId="0" xfId="0" applyFont="1" applyFill="1"/>
    <xf numFmtId="0" fontId="52" fillId="0" borderId="0" xfId="0" applyFont="1" applyFill="1" applyAlignment="1">
      <alignment horizontal="right"/>
    </xf>
    <xf numFmtId="0" fontId="54" fillId="0" borderId="0" xfId="0" applyFont="1" applyFill="1"/>
    <xf numFmtId="0" fontId="36" fillId="0" borderId="0" xfId="0" applyFont="1" applyFill="1"/>
    <xf numFmtId="0" fontId="44" fillId="0" borderId="0" xfId="0" applyFont="1" applyFill="1" applyBorder="1"/>
    <xf numFmtId="0" fontId="52" fillId="0" borderId="0" xfId="0" applyFont="1" applyFill="1" applyAlignment="1">
      <alignment horizontal="left"/>
    </xf>
    <xf numFmtId="169" fontId="36" fillId="0" borderId="0" xfId="0" applyNumberFormat="1" applyFont="1" applyFill="1"/>
    <xf numFmtId="167" fontId="36" fillId="0" borderId="0" xfId="0" applyNumberFormat="1" applyFont="1" applyFill="1"/>
    <xf numFmtId="168" fontId="55" fillId="0" borderId="0" xfId="0" applyNumberFormat="1" applyFont="1" applyFill="1" applyAlignment="1">
      <alignment vertical="center"/>
    </xf>
    <xf numFmtId="0" fontId="55" fillId="0" borderId="0" xfId="0" applyNumberFormat="1" applyFont="1" applyFill="1" applyBorder="1" applyAlignment="1">
      <alignment vertical="center"/>
    </xf>
    <xf numFmtId="0" fontId="55" fillId="0" borderId="0" xfId="0" applyFont="1" applyFill="1" applyAlignment="1">
      <alignment vertical="center"/>
    </xf>
    <xf numFmtId="0" fontId="53" fillId="0" borderId="0" xfId="0" applyFont="1" applyFill="1" applyAlignment="1">
      <alignment wrapText="1"/>
    </xf>
    <xf numFmtId="9" fontId="52" fillId="0" borderId="0" xfId="0" applyNumberFormat="1" applyFont="1" applyFill="1"/>
    <xf numFmtId="0" fontId="0" fillId="0" borderId="0" xfId="0" applyFont="1" applyFill="1"/>
    <xf numFmtId="170" fontId="18" fillId="10" borderId="1" xfId="0" applyNumberFormat="1" applyFont="1" applyFill="1" applyBorder="1" applyAlignment="1">
      <alignment horizontal="center" vertical="center"/>
    </xf>
    <xf numFmtId="0" fontId="44" fillId="0" borderId="1" xfId="0" applyFont="1" applyFill="1" applyBorder="1" applyAlignment="1">
      <alignment wrapText="1"/>
    </xf>
    <xf numFmtId="0" fontId="44" fillId="0" borderId="1" xfId="0" applyFont="1" applyFill="1" applyBorder="1"/>
    <xf numFmtId="166" fontId="44" fillId="0" borderId="1" xfId="0" applyNumberFormat="1" applyFont="1" applyFill="1" applyBorder="1"/>
    <xf numFmtId="2" fontId="44" fillId="0" borderId="1" xfId="0" applyNumberFormat="1" applyFont="1" applyFill="1" applyBorder="1"/>
    <xf numFmtId="0" fontId="44" fillId="0" borderId="0" xfId="0" applyFont="1" applyFill="1" applyAlignment="1">
      <alignment wrapText="1"/>
    </xf>
    <xf numFmtId="0" fontId="43" fillId="0" borderId="0" xfId="0" applyFont="1" applyFill="1" applyBorder="1"/>
    <xf numFmtId="2" fontId="44" fillId="0" borderId="0" xfId="0" applyNumberFormat="1" applyFont="1" applyFill="1" applyBorder="1"/>
    <xf numFmtId="2" fontId="43" fillId="0" borderId="0" xfId="0" applyNumberFormat="1" applyFont="1" applyFill="1" applyBorder="1"/>
    <xf numFmtId="169" fontId="43" fillId="0" borderId="0" xfId="0" applyNumberFormat="1" applyFont="1" applyFill="1" applyBorder="1"/>
    <xf numFmtId="167" fontId="43" fillId="0" borderId="0" xfId="0" applyNumberFormat="1" applyFont="1" applyFill="1" applyBorder="1"/>
    <xf numFmtId="0" fontId="56" fillId="0" borderId="3" xfId="0" applyFont="1" applyFill="1" applyBorder="1"/>
    <xf numFmtId="166" fontId="56" fillId="0" borderId="3" xfId="0" applyNumberFormat="1" applyFont="1" applyFill="1" applyBorder="1"/>
    <xf numFmtId="166" fontId="56" fillId="0" borderId="1" xfId="0" applyNumberFormat="1" applyFont="1" applyFill="1" applyBorder="1"/>
    <xf numFmtId="1" fontId="43" fillId="0" borderId="0" xfId="0" applyNumberFormat="1" applyFont="1" applyFill="1" applyBorder="1"/>
    <xf numFmtId="166" fontId="43" fillId="0" borderId="0" xfId="0" applyNumberFormat="1" applyFont="1" applyFill="1" applyBorder="1"/>
    <xf numFmtId="168" fontId="55" fillId="0" borderId="0" xfId="0" applyNumberFormat="1" applyFont="1" applyFill="1" applyBorder="1" applyAlignment="1">
      <alignment horizontal="center" vertical="center"/>
    </xf>
    <xf numFmtId="0" fontId="55" fillId="0" borderId="0" xfId="0" applyNumberFormat="1" applyFont="1" applyFill="1" applyBorder="1" applyAlignment="1">
      <alignment horizontal="center" vertical="center"/>
    </xf>
    <xf numFmtId="0" fontId="24" fillId="5" borderId="1" xfId="0" applyFont="1" applyFill="1" applyBorder="1" applyAlignment="1">
      <alignment horizontal="center" vertical="center" wrapText="1"/>
    </xf>
    <xf numFmtId="0" fontId="58" fillId="5" borderId="1" xfId="0" applyFont="1" applyFill="1" applyBorder="1" applyAlignment="1">
      <alignment horizontal="center" vertical="center" wrapText="1"/>
    </xf>
    <xf numFmtId="0" fontId="47" fillId="5" borderId="2" xfId="0" applyFont="1" applyFill="1" applyBorder="1" applyAlignment="1">
      <alignment horizontal="center" vertical="center" wrapText="1"/>
    </xf>
    <xf numFmtId="0" fontId="47" fillId="5" borderId="1" xfId="0" applyFont="1" applyFill="1" applyBorder="1" applyAlignment="1">
      <alignment horizontal="center" vertical="center" wrapText="1"/>
    </xf>
    <xf numFmtId="0" fontId="59" fillId="0" borderId="1" xfId="0" applyFont="1" applyBorder="1" applyAlignment="1">
      <alignment horizontal="center" vertical="center" wrapText="1"/>
    </xf>
    <xf numFmtId="0" fontId="25" fillId="6" borderId="5" xfId="0" applyFont="1" applyFill="1" applyBorder="1" applyAlignment="1">
      <alignment horizontal="left" vertical="center" wrapText="1" shrinkToFit="1"/>
    </xf>
    <xf numFmtId="166" fontId="25" fillId="2" borderId="5" xfId="0" applyNumberFormat="1" applyFont="1" applyFill="1" applyBorder="1" applyAlignment="1">
      <alignment horizontal="center" vertical="center"/>
    </xf>
    <xf numFmtId="166" fontId="25" fillId="0" borderId="1" xfId="0" applyNumberFormat="1" applyFont="1" applyBorder="1" applyAlignment="1">
      <alignment horizontal="center" vertical="center" wrapText="1"/>
    </xf>
    <xf numFmtId="0" fontId="25" fillId="0" borderId="5" xfId="0" applyFont="1" applyBorder="1" applyAlignment="1">
      <alignment horizontal="left" vertical="center" wrapText="1" shrinkToFit="1"/>
    </xf>
    <xf numFmtId="0" fontId="16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16" fillId="13" borderId="1" xfId="0" applyFont="1" applyFill="1" applyBorder="1" applyAlignment="1">
      <alignment horizontal="center" vertical="center" wrapText="1"/>
    </xf>
    <xf numFmtId="0" fontId="60" fillId="2" borderId="1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 wrapText="1" shrinkToFit="1"/>
    </xf>
    <xf numFmtId="0" fontId="30" fillId="2" borderId="1" xfId="0" applyFont="1" applyFill="1" applyBorder="1" applyAlignment="1">
      <alignment horizontal="center" vertical="center"/>
    </xf>
    <xf numFmtId="0" fontId="30" fillId="9" borderId="1" xfId="0" applyFont="1" applyFill="1" applyBorder="1" applyAlignment="1">
      <alignment horizontal="center" vertical="center"/>
    </xf>
    <xf numFmtId="2" fontId="30" fillId="9" borderId="1" xfId="0" applyNumberFormat="1" applyFont="1" applyFill="1" applyBorder="1" applyAlignment="1">
      <alignment horizontal="center" vertical="center"/>
    </xf>
    <xf numFmtId="0" fontId="30" fillId="13" borderId="1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/>
    </xf>
    <xf numFmtId="0" fontId="30" fillId="2" borderId="1" xfId="0" applyFont="1" applyFill="1" applyBorder="1"/>
    <xf numFmtId="164" fontId="16" fillId="9" borderId="5" xfId="0" applyNumberFormat="1" applyFont="1" applyFill="1" applyBorder="1" applyAlignment="1">
      <alignment horizontal="center" vertical="center"/>
    </xf>
    <xf numFmtId="0" fontId="60" fillId="9" borderId="1" xfId="0" applyFont="1" applyFill="1" applyBorder="1" applyAlignment="1">
      <alignment vertical="center"/>
    </xf>
    <xf numFmtId="0" fontId="16" fillId="9" borderId="5" xfId="0" applyFont="1" applyFill="1" applyBorder="1" applyAlignment="1">
      <alignment horizontal="center" vertical="center"/>
    </xf>
    <xf numFmtId="0" fontId="1" fillId="0" borderId="0" xfId="0" applyFont="1"/>
    <xf numFmtId="0" fontId="1" fillId="2" borderId="0" xfId="0" applyFont="1" applyFill="1"/>
    <xf numFmtId="0" fontId="61" fillId="2" borderId="0" xfId="0" applyFont="1" applyFill="1" applyAlignment="1">
      <alignment horizontal="center" vertical="center" wrapText="1"/>
    </xf>
    <xf numFmtId="0" fontId="18" fillId="2" borderId="0" xfId="1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 wrapText="1"/>
    </xf>
    <xf numFmtId="0" fontId="18" fillId="2" borderId="0" xfId="1" applyFont="1" applyFill="1" applyBorder="1" applyAlignment="1">
      <alignment horizontal="center" vertical="center" wrapText="1"/>
    </xf>
    <xf numFmtId="0" fontId="61" fillId="3" borderId="1" xfId="0" applyFont="1" applyFill="1" applyBorder="1" applyAlignment="1">
      <alignment horizontal="center" vertical="center" wrapText="1"/>
    </xf>
    <xf numFmtId="0" fontId="61" fillId="2" borderId="1" xfId="0" applyFont="1" applyFill="1" applyBorder="1" applyAlignment="1">
      <alignment horizontal="center" vertical="center"/>
    </xf>
    <xf numFmtId="0" fontId="66" fillId="2" borderId="1" xfId="0" applyFont="1" applyFill="1" applyBorder="1" applyAlignment="1">
      <alignment horizontal="center" vertical="center"/>
    </xf>
    <xf numFmtId="0" fontId="66" fillId="2" borderId="3" xfId="0" applyFont="1" applyFill="1" applyBorder="1" applyAlignment="1">
      <alignment horizontal="center" vertical="center"/>
    </xf>
    <xf numFmtId="0" fontId="66" fillId="9" borderId="1" xfId="0" applyFont="1" applyFill="1" applyBorder="1" applyAlignment="1">
      <alignment horizontal="center" vertical="center"/>
    </xf>
    <xf numFmtId="4" fontId="61" fillId="9" borderId="5" xfId="0" applyNumberFormat="1" applyFont="1" applyFill="1" applyBorder="1" applyAlignment="1">
      <alignment horizontal="center" vertical="center"/>
    </xf>
    <xf numFmtId="0" fontId="35" fillId="2" borderId="0" xfId="0" applyFont="1" applyFill="1"/>
    <xf numFmtId="0" fontId="28" fillId="19" borderId="0" xfId="0" applyFont="1" applyFill="1"/>
    <xf numFmtId="0" fontId="67" fillId="19" borderId="0" xfId="0" applyFont="1" applyFill="1"/>
    <xf numFmtId="0" fontId="68" fillId="19" borderId="0" xfId="0" applyFont="1" applyFill="1" applyAlignment="1">
      <alignment horizontal="center" vertical="center"/>
    </xf>
    <xf numFmtId="0" fontId="69" fillId="19" borderId="0" xfId="0" applyFont="1" applyFill="1" applyAlignment="1">
      <alignment horizontal="center" vertical="center"/>
    </xf>
    <xf numFmtId="0" fontId="28" fillId="19" borderId="0" xfId="0" applyFont="1" applyFill="1" applyAlignment="1">
      <alignment horizontal="center" vertical="center" wrapText="1"/>
    </xf>
    <xf numFmtId="0" fontId="69" fillId="19" borderId="0" xfId="0" applyFont="1" applyFill="1" applyAlignment="1">
      <alignment horizontal="center" vertical="center" wrapText="1"/>
    </xf>
    <xf numFmtId="0" fontId="32" fillId="19" borderId="0" xfId="0" applyFont="1" applyFill="1" applyAlignment="1">
      <alignment horizontal="center" vertical="center"/>
    </xf>
    <xf numFmtId="0" fontId="28" fillId="19" borderId="0" xfId="0" applyFont="1" applyFill="1" applyAlignment="1">
      <alignment horizontal="center" vertical="center"/>
    </xf>
    <xf numFmtId="0" fontId="39" fillId="2" borderId="0" xfId="0" applyFont="1" applyFill="1"/>
    <xf numFmtId="0" fontId="70" fillId="19" borderId="0" xfId="0" applyFont="1" applyFill="1"/>
    <xf numFmtId="0" fontId="70" fillId="17" borderId="0" xfId="0" applyFont="1" applyFill="1"/>
    <xf numFmtId="0" fontId="70" fillId="15" borderId="1" xfId="0" applyFont="1" applyFill="1" applyBorder="1" applyAlignment="1">
      <alignment horizontal="center" vertical="center" wrapText="1" shrinkToFit="1"/>
    </xf>
    <xf numFmtId="0" fontId="70" fillId="15" borderId="5" xfId="0" applyFont="1" applyFill="1" applyBorder="1" applyAlignment="1">
      <alignment horizontal="center" vertical="center" wrapText="1" shrinkToFit="1"/>
    </xf>
    <xf numFmtId="0" fontId="70" fillId="17" borderId="12" xfId="0" applyFont="1" applyFill="1" applyBorder="1" applyAlignment="1">
      <alignment horizontal="center" vertical="center" wrapText="1" shrinkToFit="1"/>
    </xf>
    <xf numFmtId="0" fontId="70" fillId="17" borderId="11" xfId="0" applyFont="1" applyFill="1" applyBorder="1" applyAlignment="1">
      <alignment horizontal="center" vertical="center" wrapText="1" shrinkToFit="1"/>
    </xf>
    <xf numFmtId="0" fontId="70" fillId="17" borderId="11" xfId="0" applyFont="1" applyFill="1" applyBorder="1" applyAlignment="1">
      <alignment horizontal="center" vertical="center"/>
    </xf>
    <xf numFmtId="1" fontId="70" fillId="17" borderId="11" xfId="0" applyNumberFormat="1" applyFont="1" applyFill="1" applyBorder="1" applyAlignment="1">
      <alignment horizontal="center" vertical="center" wrapText="1" shrinkToFit="1"/>
    </xf>
    <xf numFmtId="0" fontId="70" fillId="17" borderId="12" xfId="0" applyFont="1" applyFill="1" applyBorder="1" applyAlignment="1">
      <alignment horizontal="center"/>
    </xf>
    <xf numFmtId="0" fontId="71" fillId="18" borderId="12" xfId="0" applyFont="1" applyFill="1" applyBorder="1" applyAlignment="1">
      <alignment horizontal="right"/>
    </xf>
    <xf numFmtId="0" fontId="70" fillId="18" borderId="11" xfId="0" applyFont="1" applyFill="1" applyBorder="1" applyAlignment="1">
      <alignment horizontal="center" vertical="center" wrapText="1" shrinkToFit="1"/>
    </xf>
    <xf numFmtId="166" fontId="70" fillId="18" borderId="11" xfId="0" applyNumberFormat="1" applyFont="1" applyFill="1" applyBorder="1" applyAlignment="1">
      <alignment horizontal="center" vertical="center" wrapText="1" shrinkToFit="1"/>
    </xf>
    <xf numFmtId="0" fontId="39" fillId="0" borderId="0" xfId="0" applyFont="1"/>
    <xf numFmtId="0" fontId="24" fillId="5" borderId="1" xfId="0" applyFont="1" applyFill="1" applyBorder="1" applyAlignment="1">
      <alignment horizontal="center"/>
    </xf>
    <xf numFmtId="0" fontId="46" fillId="5" borderId="1" xfId="0" applyFont="1" applyFill="1" applyBorder="1" applyAlignment="1">
      <alignment horizontal="center" vertical="center" wrapText="1"/>
    </xf>
    <xf numFmtId="0" fontId="46" fillId="0" borderId="1" xfId="0" applyFont="1" applyBorder="1" applyAlignment="1">
      <alignment vertical="center" wrapText="1"/>
    </xf>
    <xf numFmtId="0" fontId="39" fillId="10" borderId="1" xfId="0" applyFont="1" applyFill="1" applyBorder="1" applyAlignment="1">
      <alignment horizontal="center" vertical="center"/>
    </xf>
    <xf numFmtId="170" fontId="39" fillId="2" borderId="1" xfId="0" applyNumberFormat="1" applyFont="1" applyFill="1" applyBorder="1" applyAlignment="1">
      <alignment horizontal="center" vertical="center"/>
    </xf>
    <xf numFmtId="0" fontId="41" fillId="2" borderId="1" xfId="0" applyFont="1" applyFill="1" applyBorder="1" applyAlignment="1">
      <alignment horizontal="right" vertical="center"/>
    </xf>
    <xf numFmtId="0" fontId="41" fillId="3" borderId="1" xfId="0" applyFont="1" applyFill="1" applyBorder="1" applyAlignment="1">
      <alignment horizontal="center" vertical="center"/>
    </xf>
    <xf numFmtId="0" fontId="41" fillId="3" borderId="1" xfId="0" applyFont="1" applyFill="1" applyBorder="1" applyAlignment="1">
      <alignment horizontal="center" vertical="center" wrapText="1"/>
    </xf>
    <xf numFmtId="0" fontId="45" fillId="2" borderId="1" xfId="0" applyFont="1" applyFill="1" applyBorder="1" applyAlignment="1">
      <alignment horizontal="center" vertical="center"/>
    </xf>
    <xf numFmtId="0" fontId="39" fillId="2" borderId="1" xfId="0" applyFont="1" applyFill="1" applyBorder="1" applyAlignment="1">
      <alignment horizontal="center" vertical="center"/>
    </xf>
    <xf numFmtId="0" fontId="39" fillId="2" borderId="1" xfId="0" applyFont="1" applyFill="1" applyBorder="1" applyAlignment="1">
      <alignment horizontal="center" vertical="center" wrapText="1" shrinkToFit="1"/>
    </xf>
    <xf numFmtId="0" fontId="39" fillId="9" borderId="1" xfId="0" applyFont="1" applyFill="1" applyBorder="1" applyAlignment="1">
      <alignment horizontal="center" vertical="center"/>
    </xf>
    <xf numFmtId="0" fontId="39" fillId="2" borderId="1" xfId="0" applyFont="1" applyFill="1" applyBorder="1"/>
    <xf numFmtId="0" fontId="39" fillId="2" borderId="1" xfId="0" applyFont="1" applyFill="1" applyBorder="1" applyAlignment="1">
      <alignment horizontal="center"/>
    </xf>
    <xf numFmtId="164" fontId="41" fillId="9" borderId="5" xfId="0" applyNumberFormat="1" applyFont="1" applyFill="1" applyBorder="1" applyAlignment="1">
      <alignment horizontal="center" vertical="center"/>
    </xf>
    <xf numFmtId="9" fontId="39" fillId="2" borderId="1" xfId="0" applyNumberFormat="1" applyFont="1" applyFill="1" applyBorder="1" applyAlignment="1">
      <alignment horizontal="center" vertical="center"/>
    </xf>
    <xf numFmtId="0" fontId="41" fillId="10" borderId="1" xfId="0" applyFont="1" applyFill="1" applyBorder="1" applyAlignment="1">
      <alignment horizontal="right" vertical="center"/>
    </xf>
    <xf numFmtId="0" fontId="41" fillId="10" borderId="1" xfId="0" applyFont="1" applyFill="1" applyBorder="1" applyAlignment="1">
      <alignment horizontal="center" vertical="center"/>
    </xf>
    <xf numFmtId="0" fontId="39" fillId="10" borderId="3" xfId="0" applyFont="1" applyFill="1" applyBorder="1" applyAlignment="1">
      <alignment vertical="center"/>
    </xf>
    <xf numFmtId="0" fontId="39" fillId="10" borderId="4" xfId="0" applyFont="1" applyFill="1" applyBorder="1" applyAlignment="1">
      <alignment vertical="center"/>
    </xf>
    <xf numFmtId="0" fontId="39" fillId="10" borderId="5" xfId="0" applyFont="1" applyFill="1" applyBorder="1" applyAlignment="1">
      <alignment vertical="center"/>
    </xf>
    <xf numFmtId="170" fontId="41" fillId="10" borderId="1" xfId="0" applyNumberFormat="1" applyFont="1" applyFill="1" applyBorder="1" applyAlignment="1">
      <alignment horizontal="center" vertical="center"/>
    </xf>
    <xf numFmtId="9" fontId="39" fillId="2" borderId="1" xfId="0" applyNumberFormat="1" applyFont="1" applyFill="1" applyBorder="1" applyAlignment="1">
      <alignment horizontal="center"/>
    </xf>
    <xf numFmtId="0" fontId="41" fillId="11" borderId="3" xfId="0" applyFont="1" applyFill="1" applyBorder="1"/>
    <xf numFmtId="0" fontId="41" fillId="11" borderId="4" xfId="0" applyFont="1" applyFill="1" applyBorder="1" applyAlignment="1">
      <alignment horizontal="center"/>
    </xf>
    <xf numFmtId="0" fontId="41" fillId="11" borderId="4" xfId="0" applyFont="1" applyFill="1" applyBorder="1"/>
    <xf numFmtId="0" fontId="41" fillId="11" borderId="4" xfId="0" applyFont="1" applyFill="1" applyBorder="1" applyAlignment="1">
      <alignment horizontal="right"/>
    </xf>
    <xf numFmtId="170" fontId="41" fillId="11" borderId="5" xfId="0" applyNumberFormat="1" applyFont="1" applyFill="1" applyBorder="1" applyAlignment="1">
      <alignment horizontal="center"/>
    </xf>
    <xf numFmtId="0" fontId="30" fillId="2" borderId="1" xfId="0" applyFont="1" applyFill="1" applyBorder="1" applyAlignment="1">
      <alignment horizontal="center" vertical="center" wrapText="1"/>
    </xf>
    <xf numFmtId="0" fontId="30" fillId="4" borderId="1" xfId="0" applyFont="1" applyFill="1" applyBorder="1" applyAlignment="1">
      <alignment horizontal="center" vertical="center" wrapText="1"/>
    </xf>
    <xf numFmtId="0" fontId="30" fillId="4" borderId="3" xfId="0" applyFont="1" applyFill="1" applyBorder="1" applyAlignment="1">
      <alignment horizontal="center" vertical="center" wrapText="1"/>
    </xf>
    <xf numFmtId="0" fontId="30" fillId="4" borderId="4" xfId="0" applyFont="1" applyFill="1" applyBorder="1" applyAlignment="1">
      <alignment horizontal="center" vertical="center" wrapText="1"/>
    </xf>
    <xf numFmtId="0" fontId="30" fillId="4" borderId="4" xfId="0" applyFont="1" applyFill="1" applyBorder="1" applyAlignment="1"/>
    <xf numFmtId="0" fontId="30" fillId="4" borderId="5" xfId="0" applyFont="1" applyFill="1" applyBorder="1" applyAlignment="1"/>
    <xf numFmtId="0" fontId="30" fillId="4" borderId="1" xfId="0" applyFont="1" applyFill="1" applyBorder="1"/>
    <xf numFmtId="3" fontId="30" fillId="4" borderId="1" xfId="0" applyNumberFormat="1" applyFont="1" applyFill="1" applyBorder="1" applyAlignment="1">
      <alignment horizontal="center" vertical="center" wrapText="1"/>
    </xf>
    <xf numFmtId="3" fontId="30" fillId="4" borderId="1" xfId="0" applyNumberFormat="1" applyFont="1" applyFill="1" applyBorder="1"/>
    <xf numFmtId="3" fontId="30" fillId="4" borderId="0" xfId="0" applyNumberFormat="1" applyFont="1" applyFill="1"/>
    <xf numFmtId="0" fontId="30" fillId="3" borderId="1" xfId="0" applyFont="1" applyFill="1" applyBorder="1" applyAlignment="1">
      <alignment horizontal="center" vertical="center" wrapText="1"/>
    </xf>
    <xf numFmtId="0" fontId="30" fillId="3" borderId="0" xfId="0" applyFont="1" applyFill="1"/>
    <xf numFmtId="3" fontId="30" fillId="3" borderId="1" xfId="0" applyNumberFormat="1" applyFont="1" applyFill="1" applyBorder="1" applyAlignment="1">
      <alignment horizontal="center" vertical="center" wrapText="1"/>
    </xf>
    <xf numFmtId="0" fontId="30" fillId="3" borderId="4" xfId="0" applyFont="1" applyFill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center" vertical="center" wrapText="1"/>
    </xf>
    <xf numFmtId="3" fontId="30" fillId="3" borderId="4" xfId="0" applyNumberFormat="1" applyFont="1" applyFill="1" applyBorder="1" applyAlignment="1">
      <alignment horizontal="center" vertical="center" wrapText="1"/>
    </xf>
    <xf numFmtId="3" fontId="30" fillId="3" borderId="5" xfId="0" applyNumberFormat="1" applyFont="1" applyFill="1" applyBorder="1" applyAlignment="1">
      <alignment horizontal="center" vertical="center" wrapText="1"/>
    </xf>
    <xf numFmtId="0" fontId="30" fillId="12" borderId="1" xfId="0" applyFont="1" applyFill="1" applyBorder="1" applyAlignment="1">
      <alignment horizontal="center" vertical="center" wrapText="1"/>
    </xf>
    <xf numFmtId="3" fontId="30" fillId="12" borderId="1" xfId="0" applyNumberFormat="1" applyFont="1" applyFill="1" applyBorder="1" applyAlignment="1">
      <alignment horizontal="center" vertical="center" wrapText="1"/>
    </xf>
    <xf numFmtId="0" fontId="42" fillId="10" borderId="0" xfId="0" applyFont="1" applyFill="1" applyBorder="1" applyAlignment="1">
      <alignment horizontal="center" vertical="center"/>
    </xf>
    <xf numFmtId="0" fontId="42" fillId="8" borderId="0" xfId="0" applyFont="1" applyFill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 wrapText="1"/>
    </xf>
    <xf numFmtId="0" fontId="19" fillId="0" borderId="0" xfId="1" applyFont="1" applyAlignment="1">
      <alignment horizontal="center"/>
    </xf>
    <xf numFmtId="0" fontId="4" fillId="2" borderId="0" xfId="1" applyFill="1" applyAlignment="1">
      <alignment horizontal="center"/>
    </xf>
    <xf numFmtId="0" fontId="23" fillId="8" borderId="0" xfId="0" applyFont="1" applyFill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 shrinkToFit="1"/>
    </xf>
    <xf numFmtId="0" fontId="62" fillId="5" borderId="3" xfId="0" applyFont="1" applyFill="1" applyBorder="1" applyAlignment="1">
      <alignment horizontal="center" vertical="center"/>
    </xf>
    <xf numFmtId="0" fontId="62" fillId="5" borderId="4" xfId="0" applyFont="1" applyFill="1" applyBorder="1" applyAlignment="1">
      <alignment horizontal="center" vertical="center"/>
    </xf>
    <xf numFmtId="0" fontId="62" fillId="5" borderId="5" xfId="0" applyFont="1" applyFill="1" applyBorder="1" applyAlignment="1">
      <alignment horizontal="center" vertical="center"/>
    </xf>
    <xf numFmtId="0" fontId="60" fillId="9" borderId="3" xfId="0" applyFont="1" applyFill="1" applyBorder="1" applyAlignment="1">
      <alignment horizontal="right" vertical="center"/>
    </xf>
    <xf numFmtId="0" fontId="60" fillId="9" borderId="4" xfId="0" applyFont="1" applyFill="1" applyBorder="1" applyAlignment="1">
      <alignment horizontal="right" vertical="center"/>
    </xf>
    <xf numFmtId="0" fontId="61" fillId="8" borderId="0" xfId="0" applyFont="1" applyFill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/>
    </xf>
    <xf numFmtId="0" fontId="60" fillId="5" borderId="3" xfId="0" applyFont="1" applyFill="1" applyBorder="1" applyAlignment="1">
      <alignment horizontal="center" vertical="center"/>
    </xf>
    <xf numFmtId="0" fontId="60" fillId="5" borderId="4" xfId="0" applyFont="1" applyFill="1" applyBorder="1" applyAlignment="1">
      <alignment horizontal="center" vertical="center"/>
    </xf>
    <xf numFmtId="0" fontId="60" fillId="5" borderId="5" xfId="0" applyFont="1" applyFill="1" applyBorder="1" applyAlignment="1">
      <alignment horizontal="center" vertical="center"/>
    </xf>
    <xf numFmtId="0" fontId="27" fillId="10" borderId="0" xfId="0" applyFont="1" applyFill="1" applyAlignment="1">
      <alignment horizontal="center" wrapText="1"/>
    </xf>
    <xf numFmtId="0" fontId="48" fillId="10" borderId="0" xfId="0" applyFont="1" applyFill="1" applyAlignment="1">
      <alignment horizontal="center" vertical="center" wrapText="1"/>
    </xf>
    <xf numFmtId="0" fontId="61" fillId="5" borderId="1" xfId="0" applyFont="1" applyFill="1" applyBorder="1" applyAlignment="1">
      <alignment horizontal="center" vertical="center"/>
    </xf>
    <xf numFmtId="0" fontId="61" fillId="5" borderId="2" xfId="0" applyFont="1" applyFill="1" applyBorder="1" applyAlignment="1">
      <alignment horizontal="center" vertical="center"/>
    </xf>
    <xf numFmtId="0" fontId="61" fillId="9" borderId="3" xfId="0" applyFont="1" applyFill="1" applyBorder="1" applyAlignment="1">
      <alignment horizontal="left" vertical="center"/>
    </xf>
    <xf numFmtId="0" fontId="61" fillId="9" borderId="4" xfId="0" applyFont="1" applyFill="1" applyBorder="1" applyAlignment="1">
      <alignment horizontal="left" vertical="center"/>
    </xf>
    <xf numFmtId="0" fontId="26" fillId="9" borderId="0" xfId="0" applyFont="1" applyFill="1" applyAlignment="1">
      <alignment horizontal="center" vertical="center" wrapText="1"/>
    </xf>
    <xf numFmtId="0" fontId="63" fillId="18" borderId="0" xfId="0" applyFont="1" applyFill="1" applyAlignment="1">
      <alignment horizontal="center" vertical="center" wrapText="1"/>
    </xf>
    <xf numFmtId="0" fontId="71" fillId="16" borderId="3" xfId="0" applyFont="1" applyFill="1" applyBorder="1" applyAlignment="1">
      <alignment horizontal="center" vertical="center" wrapText="1" shrinkToFit="1"/>
    </xf>
    <xf numFmtId="0" fontId="71" fillId="16" borderId="4" xfId="0" applyFont="1" applyFill="1" applyBorder="1" applyAlignment="1">
      <alignment horizontal="center" vertical="center" wrapText="1" shrinkToFit="1"/>
    </xf>
    <xf numFmtId="0" fontId="71" fillId="16" borderId="13" xfId="0" applyFont="1" applyFill="1" applyBorder="1" applyAlignment="1">
      <alignment horizontal="center" vertical="center" wrapText="1" shrinkToFit="1"/>
    </xf>
    <xf numFmtId="0" fontId="70" fillId="18" borderId="3" xfId="0" applyFont="1" applyFill="1" applyBorder="1" applyAlignment="1">
      <alignment horizontal="center" vertical="center" wrapText="1" shrinkToFit="1"/>
    </xf>
    <xf numFmtId="0" fontId="70" fillId="18" borderId="4" xfId="0" applyFont="1" applyFill="1" applyBorder="1" applyAlignment="1">
      <alignment horizontal="center" vertical="center" wrapText="1" shrinkToFit="1"/>
    </xf>
    <xf numFmtId="0" fontId="70" fillId="18" borderId="13" xfId="0" applyFont="1" applyFill="1" applyBorder="1" applyAlignment="1">
      <alignment horizontal="center" vertical="center" wrapText="1" shrinkToFit="1"/>
    </xf>
    <xf numFmtId="0" fontId="24" fillId="5" borderId="1" xfId="0" applyFont="1" applyFill="1" applyBorder="1" applyAlignment="1">
      <alignment horizontal="center" vertical="center" wrapText="1"/>
    </xf>
    <xf numFmtId="0" fontId="47" fillId="10" borderId="0" xfId="0" applyFont="1" applyFill="1" applyAlignment="1">
      <alignment horizontal="center" vertical="center" wrapText="1"/>
    </xf>
    <xf numFmtId="0" fontId="0" fillId="0" borderId="0" xfId="0" applyAlignment="1"/>
    <xf numFmtId="0" fontId="47" fillId="9" borderId="0" xfId="0" applyFont="1" applyFill="1" applyAlignment="1">
      <alignment horizontal="center" vertical="center" wrapText="1"/>
    </xf>
    <xf numFmtId="0" fontId="18" fillId="0" borderId="0" xfId="0" applyFont="1" applyBorder="1" applyAlignment="1">
      <alignment horizontal="left" vertical="center"/>
    </xf>
    <xf numFmtId="0" fontId="41" fillId="14" borderId="3" xfId="0" applyFont="1" applyFill="1" applyBorder="1" applyAlignment="1">
      <alignment horizontal="center" vertical="center"/>
    </xf>
    <xf numFmtId="0" fontId="41" fillId="14" borderId="4" xfId="0" applyFont="1" applyFill="1" applyBorder="1" applyAlignment="1">
      <alignment horizontal="center" vertical="center"/>
    </xf>
    <xf numFmtId="0" fontId="41" fillId="14" borderId="5" xfId="0" applyFont="1" applyFill="1" applyBorder="1" applyAlignment="1">
      <alignment horizontal="center" vertical="center"/>
    </xf>
    <xf numFmtId="0" fontId="41" fillId="5" borderId="3" xfId="0" applyFont="1" applyFill="1" applyBorder="1" applyAlignment="1">
      <alignment horizontal="center" vertical="center" wrapText="1"/>
    </xf>
    <xf numFmtId="0" fontId="41" fillId="5" borderId="4" xfId="0" applyFont="1" applyFill="1" applyBorder="1" applyAlignment="1">
      <alignment horizontal="center" vertical="center" wrapText="1"/>
    </xf>
    <xf numFmtId="0" fontId="41" fillId="5" borderId="5" xfId="0" applyFont="1" applyFill="1" applyBorder="1" applyAlignment="1">
      <alignment horizontal="center" vertical="center" wrapText="1"/>
    </xf>
    <xf numFmtId="0" fontId="42" fillId="10" borderId="0" xfId="0" applyFont="1" applyFill="1" applyAlignment="1">
      <alignment horizontal="center" vertical="center" wrapText="1"/>
    </xf>
    <xf numFmtId="0" fontId="16" fillId="7" borderId="8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 wrapText="1"/>
    </xf>
    <xf numFmtId="0" fontId="30" fillId="2" borderId="4" xfId="0" applyFont="1" applyFill="1" applyBorder="1" applyAlignment="1">
      <alignment horizontal="center" vertical="center" wrapText="1"/>
    </xf>
    <xf numFmtId="0" fontId="30" fillId="2" borderId="4" xfId="0" applyFont="1" applyFill="1" applyBorder="1" applyAlignment="1"/>
    <xf numFmtId="0" fontId="30" fillId="2" borderId="5" xfId="0" applyFont="1" applyFill="1" applyBorder="1" applyAlignment="1"/>
    <xf numFmtId="0" fontId="30" fillId="4" borderId="3" xfId="0" applyFont="1" applyFill="1" applyBorder="1" applyAlignment="1">
      <alignment horizontal="center" vertical="center" wrapText="1"/>
    </xf>
    <xf numFmtId="0" fontId="30" fillId="4" borderId="4" xfId="0" applyFont="1" applyFill="1" applyBorder="1" applyAlignment="1">
      <alignment horizontal="center" vertical="center" wrapText="1"/>
    </xf>
    <xf numFmtId="0" fontId="30" fillId="4" borderId="4" xfId="0" applyFont="1" applyFill="1" applyBorder="1" applyAlignment="1"/>
    <xf numFmtId="0" fontId="30" fillId="4" borderId="5" xfId="0" applyFont="1" applyFill="1" applyBorder="1" applyAlignment="1"/>
    <xf numFmtId="0" fontId="16" fillId="4" borderId="3" xfId="0" applyFont="1" applyFill="1" applyBorder="1" applyAlignment="1">
      <alignment horizontal="left" vertical="center" wrapText="1"/>
    </xf>
    <xf numFmtId="0" fontId="16" fillId="4" borderId="4" xfId="0" applyFont="1" applyFill="1" applyBorder="1" applyAlignment="1">
      <alignment horizontal="left" vertical="center" wrapText="1"/>
    </xf>
    <xf numFmtId="0" fontId="16" fillId="4" borderId="5" xfId="0" applyFont="1" applyFill="1" applyBorder="1" applyAlignment="1">
      <alignment horizontal="left" vertical="center" wrapText="1"/>
    </xf>
    <xf numFmtId="0" fontId="41" fillId="14" borderId="10" xfId="0" applyFont="1" applyFill="1" applyBorder="1" applyAlignment="1">
      <alignment horizontal="center" vertical="center"/>
    </xf>
    <xf numFmtId="0" fontId="41" fillId="14" borderId="8" xfId="0" applyFont="1" applyFill="1" applyBorder="1" applyAlignment="1">
      <alignment horizontal="center" vertical="center"/>
    </xf>
    <xf numFmtId="0" fontId="41" fillId="14" borderId="11" xfId="0" applyFont="1" applyFill="1" applyBorder="1" applyAlignment="1">
      <alignment horizontal="center" vertical="center"/>
    </xf>
    <xf numFmtId="0" fontId="41" fillId="5" borderId="3" xfId="0" applyFont="1" applyFill="1" applyBorder="1" applyAlignment="1">
      <alignment horizontal="center" vertical="center"/>
    </xf>
    <xf numFmtId="0" fontId="41" fillId="5" borderId="4" xfId="0" applyFont="1" applyFill="1" applyBorder="1" applyAlignment="1">
      <alignment horizontal="center" vertical="center"/>
    </xf>
    <xf numFmtId="0" fontId="41" fillId="5" borderId="5" xfId="0" applyFont="1" applyFill="1" applyBorder="1" applyAlignment="1">
      <alignment horizontal="center" vertical="center"/>
    </xf>
    <xf numFmtId="0" fontId="30" fillId="12" borderId="3" xfId="0" applyFont="1" applyFill="1" applyBorder="1" applyAlignment="1">
      <alignment horizontal="center" vertical="center" wrapText="1"/>
    </xf>
    <xf numFmtId="0" fontId="30" fillId="12" borderId="4" xfId="0" applyFont="1" applyFill="1" applyBorder="1" applyAlignment="1">
      <alignment horizontal="center" vertical="center" wrapText="1"/>
    </xf>
    <xf numFmtId="0" fontId="30" fillId="12" borderId="4" xfId="0" applyFont="1" applyFill="1" applyBorder="1" applyAlignment="1"/>
    <xf numFmtId="0" fontId="30" fillId="12" borderId="5" xfId="0" applyFont="1" applyFill="1" applyBorder="1" applyAlignment="1"/>
    <xf numFmtId="0" fontId="30" fillId="12" borderId="1" xfId="0" applyFont="1" applyFill="1" applyBorder="1" applyAlignment="1">
      <alignment horizontal="left" vertical="center" wrapText="1"/>
    </xf>
    <xf numFmtId="0" fontId="30" fillId="12" borderId="1" xfId="0" applyFont="1" applyFill="1" applyBorder="1" applyAlignment="1"/>
    <xf numFmtId="0" fontId="30" fillId="12" borderId="3" xfId="0" applyFont="1" applyFill="1" applyBorder="1" applyAlignment="1">
      <alignment horizontal="left" vertical="center" wrapText="1"/>
    </xf>
    <xf numFmtId="0" fontId="30" fillId="12" borderId="4" xfId="0" applyFont="1" applyFill="1" applyBorder="1" applyAlignment="1">
      <alignment horizontal="left" vertical="center" wrapText="1"/>
    </xf>
    <xf numFmtId="0" fontId="41" fillId="10" borderId="3" xfId="0" applyFont="1" applyFill="1" applyBorder="1" applyAlignment="1">
      <alignment horizontal="right" vertical="center"/>
    </xf>
    <xf numFmtId="0" fontId="41" fillId="10" borderId="4" xfId="0" applyFont="1" applyFill="1" applyBorder="1" applyAlignment="1">
      <alignment horizontal="right" vertical="center"/>
    </xf>
    <xf numFmtId="0" fontId="41" fillId="10" borderId="5" xfId="0" applyFont="1" applyFill="1" applyBorder="1" applyAlignment="1">
      <alignment horizontal="right" vertical="center"/>
    </xf>
    <xf numFmtId="0" fontId="16" fillId="2" borderId="1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/>
    <xf numFmtId="0" fontId="30" fillId="3" borderId="3" xfId="0" applyFont="1" applyFill="1" applyBorder="1" applyAlignment="1">
      <alignment horizontal="center" vertical="center" wrapText="1"/>
    </xf>
    <xf numFmtId="0" fontId="30" fillId="3" borderId="4" xfId="0" applyFont="1" applyFill="1" applyBorder="1" applyAlignment="1">
      <alignment horizontal="center" vertical="center" wrapText="1"/>
    </xf>
    <xf numFmtId="0" fontId="30" fillId="3" borderId="4" xfId="0" applyFont="1" applyFill="1" applyBorder="1" applyAlignment="1"/>
    <xf numFmtId="0" fontId="30" fillId="3" borderId="5" xfId="0" applyFont="1" applyFill="1" applyBorder="1" applyAlignment="1"/>
    <xf numFmtId="0" fontId="41" fillId="9" borderId="0" xfId="0" applyFont="1" applyFill="1" applyAlignment="1">
      <alignment horizontal="center" vertical="center"/>
    </xf>
    <xf numFmtId="3" fontId="39" fillId="2" borderId="0" xfId="0" applyNumberFormat="1" applyFont="1" applyFill="1" applyBorder="1" applyAlignment="1">
      <alignment horizontal="right" vertical="center" wrapText="1"/>
    </xf>
    <xf numFmtId="3" fontId="39" fillId="2" borderId="6" xfId="0" applyNumberFormat="1" applyFont="1" applyFill="1" applyBorder="1" applyAlignment="1">
      <alignment horizontal="right" vertical="center" wrapText="1"/>
    </xf>
    <xf numFmtId="0" fontId="30" fillId="3" borderId="1" xfId="0" applyFont="1" applyFill="1" applyBorder="1" applyAlignment="1">
      <alignment horizontal="left" vertical="center" wrapText="1"/>
    </xf>
    <xf numFmtId="0" fontId="30" fillId="3" borderId="3" xfId="0" applyFont="1" applyFill="1" applyBorder="1" applyAlignment="1">
      <alignment horizontal="left" vertical="center" wrapText="1"/>
    </xf>
    <xf numFmtId="0" fontId="30" fillId="3" borderId="4" xfId="0" applyFont="1" applyFill="1" applyBorder="1" applyAlignment="1">
      <alignment horizontal="left" vertical="center" wrapText="1"/>
    </xf>
    <xf numFmtId="0" fontId="30" fillId="3" borderId="5" xfId="0" applyFont="1" applyFill="1" applyBorder="1" applyAlignment="1">
      <alignment horizontal="left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30" fillId="2" borderId="7" xfId="0" applyFont="1" applyFill="1" applyBorder="1" applyAlignment="1"/>
    <xf numFmtId="0" fontId="39" fillId="2" borderId="0" xfId="0" applyFont="1" applyFill="1" applyAlignment="1">
      <alignment horizontal="right" vertical="center"/>
    </xf>
    <xf numFmtId="0" fontId="39" fillId="2" borderId="6" xfId="0" applyFont="1" applyFill="1" applyBorder="1" applyAlignment="1">
      <alignment horizontal="right" vertical="center"/>
    </xf>
    <xf numFmtId="0" fontId="39" fillId="2" borderId="0" xfId="0" applyFont="1" applyFill="1" applyAlignment="1">
      <alignment horizontal="right"/>
    </xf>
    <xf numFmtId="0" fontId="39" fillId="2" borderId="6" xfId="0" applyFont="1" applyFill="1" applyBorder="1" applyAlignment="1">
      <alignment horizontal="right"/>
    </xf>
    <xf numFmtId="0" fontId="45" fillId="5" borderId="1" xfId="0" applyFont="1" applyFill="1" applyBorder="1" applyAlignment="1">
      <alignment horizontal="center" vertical="center" wrapText="1"/>
    </xf>
    <xf numFmtId="0" fontId="45" fillId="5" borderId="3" xfId="0" applyFont="1" applyFill="1" applyBorder="1" applyAlignment="1">
      <alignment horizontal="center"/>
    </xf>
    <xf numFmtId="0" fontId="45" fillId="5" borderId="4" xfId="0" applyFont="1" applyFill="1" applyBorder="1" applyAlignment="1">
      <alignment horizontal="center"/>
    </xf>
    <xf numFmtId="0" fontId="24" fillId="10" borderId="0" xfId="0" applyFont="1" applyFill="1" applyAlignment="1">
      <alignment horizontal="center" vertical="center" wrapText="1"/>
    </xf>
    <xf numFmtId="0" fontId="61" fillId="5" borderId="3" xfId="0" applyFont="1" applyFill="1" applyBorder="1" applyAlignment="1">
      <alignment horizontal="center" vertical="center"/>
    </xf>
    <xf numFmtId="0" fontId="61" fillId="5" borderId="4" xfId="0" applyFont="1" applyFill="1" applyBorder="1" applyAlignment="1">
      <alignment horizontal="center" vertical="center"/>
    </xf>
    <xf numFmtId="0" fontId="45" fillId="5" borderId="3" xfId="0" applyFont="1" applyFill="1" applyBorder="1" applyAlignment="1">
      <alignment horizontal="center" vertical="center"/>
    </xf>
    <xf numFmtId="0" fontId="45" fillId="5" borderId="4" xfId="0" applyFont="1" applyFill="1" applyBorder="1" applyAlignment="1">
      <alignment horizontal="center" vertical="center"/>
    </xf>
    <xf numFmtId="0" fontId="45" fillId="9" borderId="3" xfId="0" applyFont="1" applyFill="1" applyBorder="1" applyAlignment="1">
      <alignment horizontal="right" vertical="center"/>
    </xf>
    <xf numFmtId="0" fontId="45" fillId="9" borderId="4" xfId="0" applyFont="1" applyFill="1" applyBorder="1" applyAlignment="1">
      <alignment horizontal="right" vertical="center"/>
    </xf>
    <xf numFmtId="0" fontId="42" fillId="8" borderId="0" xfId="0" applyFont="1" applyFill="1" applyAlignment="1">
      <alignment horizontal="center" vertical="center" wrapText="1"/>
    </xf>
    <xf numFmtId="0" fontId="41" fillId="5" borderId="1" xfId="0" applyFont="1" applyFill="1" applyBorder="1" applyAlignment="1">
      <alignment horizontal="center" vertical="center"/>
    </xf>
    <xf numFmtId="0" fontId="42" fillId="9" borderId="0" xfId="0" applyFont="1" applyFill="1" applyAlignment="1">
      <alignment horizontal="center" vertical="center" wrapText="1"/>
    </xf>
    <xf numFmtId="0" fontId="26" fillId="5" borderId="1" xfId="0" applyFont="1" applyFill="1" applyBorder="1" applyAlignment="1">
      <alignment horizontal="center" vertical="center"/>
    </xf>
    <xf numFmtId="0" fontId="26" fillId="5" borderId="2" xfId="0" applyFont="1" applyFill="1" applyBorder="1" applyAlignment="1">
      <alignment horizontal="center" vertical="center"/>
    </xf>
    <xf numFmtId="170" fontId="41" fillId="2" borderId="1" xfId="0" applyNumberFormat="1" applyFont="1" applyFill="1" applyBorder="1" applyAlignment="1">
      <alignment horizontal="center" vertical="center"/>
    </xf>
    <xf numFmtId="0" fontId="26" fillId="9" borderId="3" xfId="0" applyFont="1" applyFill="1" applyBorder="1" applyAlignment="1">
      <alignment horizontal="left" vertical="center"/>
    </xf>
    <xf numFmtId="0" fontId="26" fillId="9" borderId="4" xfId="0" applyFont="1" applyFill="1" applyBorder="1" applyAlignment="1">
      <alignment horizontal="left" vertical="center"/>
    </xf>
    <xf numFmtId="4" fontId="26" fillId="9" borderId="5" xfId="0" applyNumberFormat="1" applyFont="1" applyFill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8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numFmt numFmtId="0" formatCode="General"/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numFmt numFmtId="0" formatCode="General"/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numFmt numFmtId="0" formatCode="General"/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numFmt numFmtId="0" formatCode="General"/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numFmt numFmtId="0" formatCode="General"/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6EFC6"/>
      <color rgb="FFC6EFC4"/>
      <color rgb="FFC6EFEC"/>
      <color rgb="FFFFC7CE"/>
      <color rgb="FFFFF9DD"/>
      <color rgb="FFC6EFCE"/>
      <color rgb="FF006100"/>
      <color rgb="FFA40000"/>
      <color rgb="FF9C0006"/>
      <color rgb="FF33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1233715</xdr:colOff>
      <xdr:row>1</xdr:row>
      <xdr:rowOff>217714</xdr:rowOff>
    </xdr:from>
    <xdr:to>
      <xdr:col>7</xdr:col>
      <xdr:colOff>1357125</xdr:colOff>
      <xdr:row>17</xdr:row>
      <xdr:rowOff>141537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385E7734-184C-4D42-AEAB-73563E86E3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11715" y="453571"/>
          <a:ext cx="9013410" cy="3225823"/>
        </a:xfrm>
        <a:prstGeom prst="rect">
          <a:avLst/>
        </a:prstGeom>
      </xdr:spPr>
    </xdr:pic>
    <xdr:clientData/>
  </xdr:twoCellAnchor>
  <xdr:twoCellAnchor editAs="oneCell">
    <xdr:from>
      <xdr:col>8</xdr:col>
      <xdr:colOff>195576</xdr:colOff>
      <xdr:row>9</xdr:row>
      <xdr:rowOff>145143</xdr:rowOff>
    </xdr:from>
    <xdr:to>
      <xdr:col>12</xdr:col>
      <xdr:colOff>169108</xdr:colOff>
      <xdr:row>18</xdr:row>
      <xdr:rowOff>102249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E843DD12-1CB8-B84E-ADD8-15C2F45D8E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41576" y="2086429"/>
          <a:ext cx="7085532" cy="17532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381001</xdr:colOff>
      <xdr:row>4</xdr:row>
      <xdr:rowOff>398016</xdr:rowOff>
    </xdr:from>
    <xdr:to>
      <xdr:col>3</xdr:col>
      <xdr:colOff>7308407</xdr:colOff>
      <xdr:row>9</xdr:row>
      <xdr:rowOff>90715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A578B210-F180-8043-8FA8-471E96DC57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27287" y="1577302"/>
          <a:ext cx="6927406" cy="217827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711200</xdr:colOff>
      <xdr:row>1</xdr:row>
      <xdr:rowOff>101600</xdr:rowOff>
    </xdr:from>
    <xdr:to>
      <xdr:col>6</xdr:col>
      <xdr:colOff>1546949</xdr:colOff>
      <xdr:row>19</xdr:row>
      <xdr:rowOff>89083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53E47F8F-7FDC-5C41-A9F2-8A44B12FA5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62200" y="393700"/>
          <a:ext cx="7833449" cy="3416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2057400</xdr:colOff>
      <xdr:row>4</xdr:row>
      <xdr:rowOff>1</xdr:rowOff>
    </xdr:from>
    <xdr:to>
      <xdr:col>4</xdr:col>
      <xdr:colOff>38100</xdr:colOff>
      <xdr:row>11</xdr:row>
      <xdr:rowOff>233866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8743E0CE-382D-FF44-B21D-449E14C280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67400" y="977901"/>
          <a:ext cx="7035800" cy="297706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1</xdr:row>
      <xdr:rowOff>88900</xdr:rowOff>
    </xdr:from>
    <xdr:to>
      <xdr:col>8</xdr:col>
      <xdr:colOff>1283322</xdr:colOff>
      <xdr:row>15</xdr:row>
      <xdr:rowOff>139700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CC29DC84-621E-694B-AE5D-86A087BA7F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62601" y="381000"/>
          <a:ext cx="4356721" cy="3251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externalLinkPath" Target="/Volumes/C_ALL_X86-64FRE_EN-RU_DV5/&#1050;&#1086;&#1087;&#1080;&#1103;%201_1.xlsm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r03.fss.ru/30174/30178/30179.shtml" TargetMode="Externa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garant.ru/calendar/buhpravo/" TargetMode="External"/><Relationship Id="rId1" Type="http://schemas.openxmlformats.org/officeDocument/2006/relationships/hyperlink" Target="http://www.garant.ru/calendar/buhpravo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BJ137"/>
  <sheetViews>
    <sheetView zoomScale="125" zoomScaleNormal="55" workbookViewId="0">
      <selection activeCell="V1" sqref="V1:AE1048576"/>
    </sheetView>
  </sheetViews>
  <sheetFormatPr baseColWidth="10" defaultColWidth="8.83203125" defaultRowHeight="21" x14ac:dyDescent="0.25"/>
  <cols>
    <col min="1" max="1" width="173.33203125" style="68" bestFit="1" customWidth="1"/>
    <col min="2" max="2" width="54.1640625" style="68" bestFit="1" customWidth="1"/>
    <col min="3" max="3" width="8.5" style="68" bestFit="1" customWidth="1"/>
    <col min="4" max="4" width="21.83203125" style="68" bestFit="1" customWidth="1"/>
    <col min="5" max="5" width="9.6640625" style="68" bestFit="1" customWidth="1"/>
    <col min="6" max="7" width="23.83203125" style="68" bestFit="1" customWidth="1"/>
    <col min="8" max="8" width="6.5" style="68" bestFit="1" customWidth="1"/>
    <col min="9" max="9" width="23.83203125" style="68" bestFit="1" customWidth="1"/>
    <col min="10" max="10" width="4.83203125" style="68" bestFit="1" customWidth="1"/>
    <col min="11" max="11" width="23.83203125" style="68" bestFit="1" customWidth="1"/>
    <col min="12" max="12" width="8.83203125" style="68"/>
    <col min="13" max="13" width="27.1640625" style="68" customWidth="1"/>
    <col min="14" max="14" width="54.1640625" style="68" bestFit="1" customWidth="1"/>
    <col min="15" max="17" width="8.83203125" style="68"/>
    <col min="18" max="21" width="8.83203125" style="66"/>
    <col min="22" max="22" width="28.1640625" style="66" customWidth="1"/>
    <col min="23" max="23" width="38.1640625" style="66" customWidth="1"/>
    <col min="24" max="24" width="24" style="66" customWidth="1"/>
    <col min="25" max="25" width="8.83203125" style="66"/>
    <col min="26" max="26" width="27.33203125" style="66" customWidth="1"/>
    <col min="27" max="27" width="9" style="66" bestFit="1" customWidth="1"/>
    <col min="28" max="28" width="19" style="66" customWidth="1"/>
    <col min="29" max="31" width="8.83203125" style="66"/>
    <col min="32" max="32" width="51.83203125" style="88" customWidth="1"/>
    <col min="33" max="33" width="16.5" style="66" bestFit="1" customWidth="1"/>
    <col min="34" max="34" width="30.1640625" style="66" bestFit="1" customWidth="1"/>
    <col min="35" max="39" width="8.83203125" style="66"/>
    <col min="40" max="62" width="8.83203125" style="82"/>
  </cols>
  <sheetData>
    <row r="1" spans="1:34" x14ac:dyDescent="0.25">
      <c r="B1" s="68" t="s">
        <v>56</v>
      </c>
      <c r="AF1" s="84" t="e">
        <f>#REF!</f>
        <v>#REF!</v>
      </c>
      <c r="AG1" s="85" t="e">
        <f>#REF!</f>
        <v>#REF!</v>
      </c>
      <c r="AH1" s="85" t="e">
        <f>#REF!</f>
        <v>#REF!</v>
      </c>
    </row>
    <row r="2" spans="1:34" x14ac:dyDescent="0.25">
      <c r="A2" s="69" t="s">
        <v>0</v>
      </c>
      <c r="B2" s="68" t="s">
        <v>14</v>
      </c>
      <c r="C2" s="68" t="s">
        <v>15</v>
      </c>
      <c r="D2" s="68" t="s">
        <v>16</v>
      </c>
      <c r="AF2" s="84" t="e">
        <f>#REF!</f>
        <v>#REF!</v>
      </c>
      <c r="AG2" s="86" t="e">
        <f>ROUND('Оборотные средства'!#REF!*'Исходные данные'!E9,1)</f>
        <v>#REF!</v>
      </c>
      <c r="AH2" s="87" t="e">
        <f>ROUND('Оборотные средства'!H15+'Оборотные средства'!#REF!,2)</f>
        <v>#REF!</v>
      </c>
    </row>
    <row r="3" spans="1:34" x14ac:dyDescent="0.25">
      <c r="A3" s="69" t="s">
        <v>1</v>
      </c>
      <c r="B3" s="68" t="s">
        <v>17</v>
      </c>
      <c r="C3" s="68" t="s">
        <v>18</v>
      </c>
      <c r="D3" s="68" t="s">
        <v>19</v>
      </c>
      <c r="E3" s="68" t="s">
        <v>20</v>
      </c>
      <c r="AF3" s="84" t="e">
        <f>#REF!</f>
        <v>#REF!</v>
      </c>
      <c r="AG3" s="86" t="e">
        <f>ROUND('Оборотные средства'!#REF!*'Исходные данные'!E9,1)</f>
        <v>#REF!</v>
      </c>
      <c r="AH3" s="87" t="e">
        <f>ROUND('Оборотные средства'!#REF!+'Оборотные средства'!#REF!,2)</f>
        <v>#REF!</v>
      </c>
    </row>
    <row r="4" spans="1:34" x14ac:dyDescent="0.25">
      <c r="A4" s="69" t="s">
        <v>2</v>
      </c>
      <c r="B4" s="68" t="s">
        <v>21</v>
      </c>
      <c r="C4" s="68" t="s">
        <v>22</v>
      </c>
      <c r="D4" s="68" t="s">
        <v>23</v>
      </c>
      <c r="E4" s="68" t="s">
        <v>24</v>
      </c>
      <c r="M4" s="70" t="s">
        <v>59</v>
      </c>
      <c r="N4" s="70" t="s">
        <v>59</v>
      </c>
      <c r="AF4" s="84" t="e">
        <f>#REF!</f>
        <v>#REF!</v>
      </c>
      <c r="AG4" s="86" t="e">
        <f>ROUND(Энергоресурсы!H9,1)</f>
        <v>#VALUE!</v>
      </c>
      <c r="AH4" s="87" t="e">
        <f>ROUND(Энергоресурсы!H9/'Исходные данные'!E9,2)</f>
        <v>#VALUE!</v>
      </c>
    </row>
    <row r="5" spans="1:34" x14ac:dyDescent="0.25">
      <c r="A5" s="69" t="s">
        <v>3</v>
      </c>
      <c r="B5" s="68" t="s">
        <v>59</v>
      </c>
      <c r="M5" s="68">
        <v>6.8</v>
      </c>
      <c r="N5" s="68">
        <v>0.2</v>
      </c>
      <c r="AF5" s="84" t="e">
        <f>#REF!</f>
        <v>#REF!</v>
      </c>
      <c r="AG5" s="86" t="e">
        <f>ROUND(#REF!,1)</f>
        <v>#REF!</v>
      </c>
      <c r="AH5" s="87" t="e">
        <f>ROUND(AG5/'Исходные данные'!E9,2)</f>
        <v>#REF!</v>
      </c>
    </row>
    <row r="6" spans="1:34" x14ac:dyDescent="0.25">
      <c r="B6" s="68" t="s">
        <v>25</v>
      </c>
      <c r="F6" s="68" t="s">
        <v>59</v>
      </c>
      <c r="G6" s="68" t="s">
        <v>142</v>
      </c>
      <c r="H6" s="68" t="s">
        <v>144</v>
      </c>
      <c r="I6" s="68" t="s">
        <v>145</v>
      </c>
      <c r="J6" s="68" t="s">
        <v>146</v>
      </c>
      <c r="K6" s="68" t="s">
        <v>152</v>
      </c>
      <c r="M6" s="68">
        <v>8.1999999999999993</v>
      </c>
      <c r="N6" s="68">
        <v>0.3</v>
      </c>
      <c r="AF6" s="84" t="e">
        <f>#REF!</f>
        <v>#REF!</v>
      </c>
      <c r="AG6" s="86" t="e">
        <f>ROUND(#REF!,1)</f>
        <v>#REF!</v>
      </c>
      <c r="AH6" s="87" t="e">
        <f>ROUND(AG6/'Исходные данные'!E9,2)</f>
        <v>#REF!</v>
      </c>
    </row>
    <row r="7" spans="1:34" ht="26" x14ac:dyDescent="0.3">
      <c r="B7" s="68" t="s">
        <v>26</v>
      </c>
      <c r="M7" s="68">
        <v>9.1</v>
      </c>
      <c r="N7" s="68">
        <v>0.4</v>
      </c>
      <c r="V7" s="71" t="s">
        <v>163</v>
      </c>
      <c r="AF7" s="84" t="e">
        <f>#REF!</f>
        <v>#REF!</v>
      </c>
      <c r="AG7" s="86" t="e">
        <f>ROUND(#REF!,1)</f>
        <v>#REF!</v>
      </c>
      <c r="AH7" s="87" t="e">
        <f>ROUND(AG7/'Исходные данные'!E9,2)</f>
        <v>#REF!</v>
      </c>
    </row>
    <row r="8" spans="1:34" x14ac:dyDescent="0.25">
      <c r="A8" s="68" t="s">
        <v>59</v>
      </c>
      <c r="B8" s="68" t="s">
        <v>27</v>
      </c>
      <c r="M8" s="68">
        <v>8.4</v>
      </c>
      <c r="N8" s="68">
        <v>0.5</v>
      </c>
      <c r="AF8" s="84" t="e">
        <f>#REF!</f>
        <v>#REF!</v>
      </c>
      <c r="AG8" s="86" t="e">
        <f>ROUND(SUMIF(#REF!,"Для технологических целей",#REF!),1)</f>
        <v>#REF!</v>
      </c>
      <c r="AH8" s="87" t="e">
        <f>ROUND(AG8/'Исходные данные'!E9,2)</f>
        <v>#REF!</v>
      </c>
    </row>
    <row r="9" spans="1:34" ht="23" x14ac:dyDescent="0.25">
      <c r="A9" s="68" t="s">
        <v>114</v>
      </c>
      <c r="B9" s="68" t="s">
        <v>28</v>
      </c>
      <c r="N9" s="68">
        <v>0.6</v>
      </c>
      <c r="V9" s="72" t="e">
        <f>'Оборотные средства'!#REF!</f>
        <v>#REF!</v>
      </c>
      <c r="W9" s="73" t="e">
        <f>ROUND(X9/V9,2)</f>
        <v>#REF!</v>
      </c>
      <c r="X9" s="89" t="e">
        <f>('Оборотные средства'!#REF!+'Оборотные средства'!#REF!+'Оборотные средства'!#REF!+'Оборотные средства'!#REF!)*'Оборотные средства'!#REF!</f>
        <v>#REF!</v>
      </c>
      <c r="Z9" s="67" t="e">
        <f>ROUND('Оборотные средства'!#REF!,2)</f>
        <v>#REF!</v>
      </c>
      <c r="AA9" s="90" t="e">
        <f>ROUND(Z9/AB9,2)</f>
        <v>#REF!</v>
      </c>
      <c r="AB9" s="91" t="e">
        <f>ROUND(('Оборотные средства'!#REF!+'Оборотные средства'!#REF!+'Оборотные средства'!#REF!+'Оборотные средства'!#REF!)*'Оборотные средства'!#REF!,2)</f>
        <v>#REF!</v>
      </c>
      <c r="AF9" s="84" t="e">
        <f>#REF!</f>
        <v>#REF!</v>
      </c>
      <c r="AG9" s="86" t="e">
        <f>ROUND((SUMIF(#REF!,"Для технологических целей",#REF!))*0.05,1)</f>
        <v>#REF!</v>
      </c>
      <c r="AH9" s="87" t="e">
        <f>ROUND(AG9/'Исходные данные'!E9,2)</f>
        <v>#REF!</v>
      </c>
    </row>
    <row r="10" spans="1:34" x14ac:dyDescent="0.25">
      <c r="A10" s="68" t="s">
        <v>115</v>
      </c>
      <c r="B10" s="68" t="s">
        <v>29</v>
      </c>
      <c r="F10" s="68" t="s">
        <v>59</v>
      </c>
      <c r="G10" s="68">
        <v>15</v>
      </c>
      <c r="N10" s="68">
        <v>0.7</v>
      </c>
      <c r="AF10" s="84" t="e">
        <f>#REF!</f>
        <v>#REF!</v>
      </c>
      <c r="AG10" s="85" t="e">
        <f>ROUND(SUM(AG2:AG9),1)</f>
        <v>#REF!</v>
      </c>
      <c r="AH10" s="87" t="e">
        <f>ROUND(SUM(AH2:AH9),2)</f>
        <v>#REF!</v>
      </c>
    </row>
    <row r="11" spans="1:34" x14ac:dyDescent="0.25">
      <c r="A11" s="68" t="s">
        <v>119</v>
      </c>
      <c r="B11" s="68" t="s">
        <v>30</v>
      </c>
      <c r="D11" s="68" t="s">
        <v>57</v>
      </c>
      <c r="N11" s="68">
        <v>0.8</v>
      </c>
      <c r="AF11" s="84" t="e">
        <f>#REF!</f>
        <v>#REF!</v>
      </c>
      <c r="AG11" s="85" t="e">
        <f>ROUND(SUMIF(#REF!,"Общепроизводственного назначения",#REF!),1)</f>
        <v>#REF!</v>
      </c>
      <c r="AH11" s="85" t="e">
        <f>ROUND(AG11/'Исходные данные'!E9,2)</f>
        <v>#REF!</v>
      </c>
    </row>
    <row r="12" spans="1:34" x14ac:dyDescent="0.25">
      <c r="B12" s="68" t="s">
        <v>31</v>
      </c>
      <c r="N12" s="68">
        <v>0.9</v>
      </c>
      <c r="AF12" s="84" t="e">
        <f>#REF!</f>
        <v>#REF!</v>
      </c>
      <c r="AG12" s="85" t="e">
        <f>ROUND(Энергоресурсы!#REF!,1)</f>
        <v>#REF!</v>
      </c>
      <c r="AH12" s="85" t="e">
        <f>ROUND(AG12/'Исходные данные'!E9,2)</f>
        <v>#REF!</v>
      </c>
    </row>
    <row r="13" spans="1:34" ht="23" x14ac:dyDescent="0.25">
      <c r="A13" s="74">
        <v>2</v>
      </c>
      <c r="B13" s="68" t="s">
        <v>32</v>
      </c>
      <c r="N13" s="68">
        <v>1</v>
      </c>
      <c r="V13" s="72" t="e">
        <f>ROUND('Оборотные средства'!#REF!,2)</f>
        <v>#REF!</v>
      </c>
      <c r="W13" s="73" t="e">
        <f>ROUND(X13/V13,2)</f>
        <v>#REF!</v>
      </c>
      <c r="X13" s="89" t="e">
        <f>ROUND('Оборотные средства'!#REF!*'Исходные данные'!E9/'Исходные данные'!E9,2)</f>
        <v>#REF!</v>
      </c>
      <c r="AF13" s="84" t="e">
        <f>#REF!</f>
        <v>#REF!</v>
      </c>
      <c r="AG13" s="85" t="e">
        <f>ROUND(#REF!,1)</f>
        <v>#REF!</v>
      </c>
      <c r="AH13" s="85" t="e">
        <f>ROUND(AG13/'Исходные данные'!E9,2)</f>
        <v>#REF!</v>
      </c>
    </row>
    <row r="14" spans="1:34" ht="23" x14ac:dyDescent="0.25">
      <c r="A14" s="74">
        <v>3</v>
      </c>
      <c r="B14" s="68" t="s">
        <v>33</v>
      </c>
      <c r="N14" s="68">
        <v>1.1000000000000001</v>
      </c>
      <c r="V14" s="75" t="e">
        <f>ROUND('Оборотные средства'!#REF!,4)</f>
        <v>#REF!</v>
      </c>
      <c r="W14" s="73" t="e">
        <f>ROUND(X14/V14,4)</f>
        <v>#REF!</v>
      </c>
      <c r="X14" s="92" t="e">
        <f>ROUND(1/'Оборотные средства'!#REF!,4)</f>
        <v>#REF!</v>
      </c>
      <c r="AF14" s="84" t="e">
        <f>#REF!</f>
        <v>#REF!</v>
      </c>
      <c r="AG14" s="85" t="e">
        <f>ROUND(#REF!,1)</f>
        <v>#REF!</v>
      </c>
      <c r="AH14" s="85" t="e">
        <f>ROUND(AG14/'Исходные данные'!E9,2)</f>
        <v>#REF!</v>
      </c>
    </row>
    <row r="15" spans="1:34" ht="23" x14ac:dyDescent="0.25">
      <c r="A15" s="74"/>
      <c r="V15" s="75"/>
      <c r="W15" s="73"/>
      <c r="X15" s="92"/>
      <c r="AF15" s="84" t="e">
        <f>#REF!</f>
        <v>#REF!</v>
      </c>
      <c r="AG15" s="85" t="e">
        <f>ROUND(#REF!,1)</f>
        <v>#REF!</v>
      </c>
      <c r="AH15" s="85" t="e">
        <f>ROUND(AG15/'Исходные данные'!E9,2)</f>
        <v>#REF!</v>
      </c>
    </row>
    <row r="16" spans="1:34" x14ac:dyDescent="0.25">
      <c r="A16" s="74">
        <v>4</v>
      </c>
      <c r="B16" s="68" t="s">
        <v>34</v>
      </c>
      <c r="N16" s="68">
        <v>1.2</v>
      </c>
      <c r="AF16" s="84" t="e">
        <f>#REF!</f>
        <v>#REF!</v>
      </c>
      <c r="AG16" s="85" t="e">
        <f>ROUND(#REF!,1)</f>
        <v>#REF!</v>
      </c>
      <c r="AH16" s="87" t="e">
        <f>ROUND(#REF!,2)</f>
        <v>#REF!</v>
      </c>
    </row>
    <row r="17" spans="1:34" x14ac:dyDescent="0.25">
      <c r="A17" s="74">
        <v>6</v>
      </c>
      <c r="B17" s="68" t="s">
        <v>35</v>
      </c>
      <c r="N17" s="68">
        <v>1.4</v>
      </c>
      <c r="V17" s="68" t="s">
        <v>164</v>
      </c>
      <c r="AF17" s="84" t="e">
        <f>#REF!</f>
        <v>#REF!</v>
      </c>
      <c r="AG17" s="85" t="e">
        <f>ROUND(SUM(AG11:AG16),1)</f>
        <v>#REF!</v>
      </c>
      <c r="AH17" s="85" t="e">
        <f>ROUND(SUM(AH11:AH16),2)</f>
        <v>#REF!</v>
      </c>
    </row>
    <row r="18" spans="1:34" x14ac:dyDescent="0.25">
      <c r="A18" s="74">
        <v>7</v>
      </c>
      <c r="B18" s="68" t="s">
        <v>36</v>
      </c>
      <c r="N18" s="68">
        <v>1.5</v>
      </c>
      <c r="T18" s="66" t="s">
        <v>57</v>
      </c>
      <c r="AF18" s="84" t="e">
        <f>#REF!</f>
        <v>#REF!</v>
      </c>
      <c r="AG18" s="85" t="e">
        <f>ROUND(AG10+AG17,1)</f>
        <v>#REF!</v>
      </c>
      <c r="AH18" s="87" t="e">
        <f>ROUND(AH10+AH17,2)</f>
        <v>#REF!</v>
      </c>
    </row>
    <row r="19" spans="1:34" ht="23" x14ac:dyDescent="0.25">
      <c r="A19" s="74">
        <v>8</v>
      </c>
      <c r="B19" s="68" t="s">
        <v>37</v>
      </c>
      <c r="N19" s="68">
        <v>1.6</v>
      </c>
      <c r="V19" s="76" t="e">
        <f>ROUND(#REF!,2)</f>
        <v>#REF!</v>
      </c>
      <c r="W19" s="73" t="e">
        <f>ROUND(X19/V19,4)</f>
        <v>#REF!</v>
      </c>
      <c r="X19" s="93" t="e">
        <f>ROUND(#REF!/#REF!,2)</f>
        <v>#REF!</v>
      </c>
      <c r="Z19" s="94" t="e">
        <f>ROUND('Исходные данные'!E9*#REF!,0)</f>
        <v>#REF!</v>
      </c>
      <c r="AF19" s="84" t="e">
        <f>#REF!</f>
        <v>#REF!</v>
      </c>
      <c r="AG19" s="85" t="e">
        <f>ROUND(#REF!,1)</f>
        <v>#REF!</v>
      </c>
      <c r="AH19" s="87" t="e">
        <f>ROUND(#REF!,2)</f>
        <v>#REF!</v>
      </c>
    </row>
    <row r="20" spans="1:34" x14ac:dyDescent="0.25">
      <c r="A20" s="74">
        <v>9</v>
      </c>
      <c r="B20" s="68" t="s">
        <v>38</v>
      </c>
      <c r="N20" s="68">
        <v>1.9</v>
      </c>
      <c r="Z20" s="95" t="e">
        <f>ROUND(Шаблон!Z19-#REF!,0)</f>
        <v>#REF!</v>
      </c>
      <c r="AB20" s="96" t="e">
        <f>((#REF!*1.2)*#REF!)*20/120</f>
        <v>#REF!</v>
      </c>
      <c r="AF20" s="84" t="e">
        <f>#REF!</f>
        <v>#REF!</v>
      </c>
      <c r="AG20" s="85" t="e">
        <f>ROUND(#REF!,1)</f>
        <v>#REF!</v>
      </c>
      <c r="AH20" s="85" t="e">
        <f>ROUND(#REF!,2)</f>
        <v>#REF!</v>
      </c>
    </row>
    <row r="21" spans="1:34" x14ac:dyDescent="0.25">
      <c r="A21" s="74">
        <v>10</v>
      </c>
      <c r="B21" s="68" t="s">
        <v>39</v>
      </c>
      <c r="G21" s="68" t="s">
        <v>59</v>
      </c>
      <c r="I21" s="68" t="s">
        <v>59</v>
      </c>
      <c r="K21" s="68" t="s">
        <v>59</v>
      </c>
      <c r="N21" s="68">
        <v>2.1</v>
      </c>
      <c r="Z21" s="95" t="e">
        <f>ROUND(Z20,0)</f>
        <v>#REF!</v>
      </c>
      <c r="AB21" s="96" t="e">
        <f>ROUND((#REF!+#REF!),0)</f>
        <v>#REF!</v>
      </c>
      <c r="AF21" s="84" t="e">
        <f>#REF!</f>
        <v>#REF!</v>
      </c>
      <c r="AG21" s="85" t="e">
        <f>ROUND(#REF!,1)</f>
        <v>#REF!</v>
      </c>
      <c r="AH21" s="87" t="e">
        <f>ROUND(#REF!,2)</f>
        <v>#REF!</v>
      </c>
    </row>
    <row r="22" spans="1:34" x14ac:dyDescent="0.25">
      <c r="A22" s="74">
        <v>11</v>
      </c>
      <c r="B22" s="68" t="s">
        <v>40</v>
      </c>
      <c r="G22" s="68">
        <v>0</v>
      </c>
      <c r="I22" s="68">
        <v>0</v>
      </c>
      <c r="K22" s="68">
        <v>0</v>
      </c>
      <c r="N22" s="68">
        <v>2.2999999999999998</v>
      </c>
      <c r="Z22" s="94" t="e">
        <f>ROUND(Z21-(Z21*0.2),0)</f>
        <v>#REF!</v>
      </c>
      <c r="AB22" s="96" t="e">
        <f>ROUND(Z20*0.2,0)</f>
        <v>#REF!</v>
      </c>
      <c r="AF22" s="84" t="e">
        <f>#REF!</f>
        <v>#REF!</v>
      </c>
      <c r="AG22" s="85" t="e">
        <f>ROUND(#REF!,1)</f>
        <v>#REF!</v>
      </c>
      <c r="AH22" s="85" t="e">
        <f>ROUND(#REF!,2)</f>
        <v>#REF!</v>
      </c>
    </row>
    <row r="23" spans="1:34" x14ac:dyDescent="0.25">
      <c r="A23" s="74">
        <v>12</v>
      </c>
      <c r="B23" s="68" t="s">
        <v>41</v>
      </c>
      <c r="G23" s="68">
        <v>20</v>
      </c>
      <c r="I23" s="68">
        <v>1</v>
      </c>
      <c r="K23" s="68">
        <v>1</v>
      </c>
      <c r="N23" s="68">
        <v>2.5</v>
      </c>
      <c r="V23" s="68" t="s">
        <v>123</v>
      </c>
      <c r="AF23" s="84" t="e">
        <f>#REF!</f>
        <v>#REF!</v>
      </c>
      <c r="AG23" s="85" t="e">
        <f>ROUND(AG18+AG19+AG20+AG21+AG22,1)</f>
        <v>#REF!</v>
      </c>
      <c r="AH23" s="85" t="e">
        <f>ROUND(AH18+AH19+AH20+AH21+AH22,2)</f>
        <v>#REF!</v>
      </c>
    </row>
    <row r="24" spans="1:34" ht="23" x14ac:dyDescent="0.25">
      <c r="B24" s="68" t="s">
        <v>42</v>
      </c>
      <c r="G24" s="68">
        <v>21</v>
      </c>
      <c r="I24" s="68">
        <v>2</v>
      </c>
      <c r="K24" s="68">
        <v>2</v>
      </c>
      <c r="N24" s="68">
        <v>2.8</v>
      </c>
      <c r="V24" s="72" t="e">
        <f>#REF!</f>
        <v>#REF!</v>
      </c>
      <c r="W24" s="73" t="e">
        <f>ROUND(X24/V24,2)</f>
        <v>#REF!</v>
      </c>
      <c r="X24" s="89" t="e">
        <f>ROUND((#REF!*12)/12,0)</f>
        <v>#REF!</v>
      </c>
      <c r="AF24" s="84"/>
      <c r="AG24" s="85"/>
      <c r="AH24" s="85"/>
    </row>
    <row r="25" spans="1:34" ht="23" x14ac:dyDescent="0.25">
      <c r="A25" s="68" t="s">
        <v>59</v>
      </c>
      <c r="B25" s="68" t="s">
        <v>43</v>
      </c>
      <c r="G25" s="68">
        <v>22</v>
      </c>
      <c r="I25" s="68">
        <v>3</v>
      </c>
      <c r="K25" s="68">
        <v>3</v>
      </c>
      <c r="N25" s="68">
        <v>3.1</v>
      </c>
      <c r="V25" s="72" t="e">
        <f>#REF!</f>
        <v>#REF!</v>
      </c>
      <c r="W25" s="73" t="e">
        <f>ROUND(X25/V25,2)</f>
        <v>#REF!</v>
      </c>
      <c r="X25" s="97" t="e">
        <f>ROUND('Исходные данные'!E9/#REF!,0)</f>
        <v>#REF!</v>
      </c>
    </row>
    <row r="26" spans="1:34" ht="23" x14ac:dyDescent="0.25">
      <c r="A26" s="68" t="s">
        <v>120</v>
      </c>
      <c r="B26" s="68" t="s">
        <v>44</v>
      </c>
      <c r="G26" s="68">
        <v>23</v>
      </c>
      <c r="I26" s="68">
        <v>4</v>
      </c>
      <c r="K26" s="68">
        <v>4</v>
      </c>
      <c r="N26" s="68">
        <v>3.6</v>
      </c>
      <c r="V26" s="67" t="e">
        <f>ROUND(#REF!,0)</f>
        <v>#REF!</v>
      </c>
      <c r="W26" s="73" t="e">
        <f>ROUND(X26/V26,2)</f>
        <v>#REF!</v>
      </c>
      <c r="X26" s="98" t="e">
        <f>ROUND(#REF!/'Режим работы (разработка)'!E42,0)</f>
        <v>#REF!</v>
      </c>
    </row>
    <row r="27" spans="1:34" x14ac:dyDescent="0.25">
      <c r="A27" s="68" t="s">
        <v>121</v>
      </c>
      <c r="B27" s="68" t="s">
        <v>45</v>
      </c>
      <c r="G27" s="68">
        <v>24</v>
      </c>
      <c r="I27" s="68">
        <v>5</v>
      </c>
      <c r="K27" s="68">
        <v>5</v>
      </c>
      <c r="N27" s="68">
        <v>3.7</v>
      </c>
    </row>
    <row r="28" spans="1:34" x14ac:dyDescent="0.25">
      <c r="B28" s="68" t="s">
        <v>46</v>
      </c>
      <c r="G28" s="68">
        <v>25</v>
      </c>
      <c r="K28" s="68">
        <v>6</v>
      </c>
      <c r="N28" s="68">
        <v>4.0999999999999996</v>
      </c>
    </row>
    <row r="29" spans="1:34" x14ac:dyDescent="0.25">
      <c r="B29" s="68" t="s">
        <v>47</v>
      </c>
      <c r="G29" s="68">
        <v>26</v>
      </c>
      <c r="K29" s="68">
        <v>7</v>
      </c>
      <c r="N29" s="68">
        <v>4.5</v>
      </c>
    </row>
    <row r="30" spans="1:34" x14ac:dyDescent="0.25">
      <c r="B30" s="68" t="s">
        <v>48</v>
      </c>
      <c r="G30" s="68">
        <v>27</v>
      </c>
      <c r="K30" s="68">
        <v>8</v>
      </c>
      <c r="N30" s="68">
        <v>5</v>
      </c>
    </row>
    <row r="31" spans="1:34" x14ac:dyDescent="0.25">
      <c r="A31" s="68" t="s">
        <v>59</v>
      </c>
      <c r="B31" s="68" t="s">
        <v>49</v>
      </c>
      <c r="G31" s="68">
        <v>28</v>
      </c>
      <c r="K31" s="68">
        <v>9</v>
      </c>
      <c r="N31" s="68">
        <v>5.5</v>
      </c>
      <c r="V31" s="68" t="s">
        <v>165</v>
      </c>
    </row>
    <row r="32" spans="1:34" x14ac:dyDescent="0.25">
      <c r="A32" s="68" t="s">
        <v>147</v>
      </c>
      <c r="B32" s="68" t="s">
        <v>50</v>
      </c>
      <c r="G32" s="68">
        <v>29</v>
      </c>
      <c r="K32" s="68">
        <v>10</v>
      </c>
      <c r="N32" s="68">
        <v>6.1</v>
      </c>
      <c r="V32" s="77" t="e">
        <f>ROUND(#REF!,3)</f>
        <v>#REF!</v>
      </c>
      <c r="W32" s="78" t="e">
        <f>V32/X32</f>
        <v>#REF!</v>
      </c>
      <c r="X32" s="99" t="e">
        <f>ROUND('Исходные данные'!E9/#REF!,3)</f>
        <v>#REF!</v>
      </c>
      <c r="Z32" s="66">
        <f>'Исходные данные'!E9</f>
        <v>0</v>
      </c>
      <c r="AA32" s="66" t="e">
        <f>#REF!</f>
        <v>#REF!</v>
      </c>
    </row>
    <row r="33" spans="1:26" x14ac:dyDescent="0.25">
      <c r="A33" s="68" t="s">
        <v>185</v>
      </c>
      <c r="B33" s="68" t="s">
        <v>51</v>
      </c>
      <c r="G33" s="68">
        <v>30</v>
      </c>
      <c r="N33" s="68">
        <v>6.7</v>
      </c>
      <c r="V33" s="79" t="e">
        <f>ROUND(#REF!,2)</f>
        <v>#REF!</v>
      </c>
      <c r="W33" s="78" t="e">
        <f>V33/X33</f>
        <v>#REF!</v>
      </c>
      <c r="X33" s="100" t="e">
        <f>ROUND(#REF!/'Исходные данные'!$E$9,1)</f>
        <v>#REF!</v>
      </c>
      <c r="Z33" s="66" t="e">
        <f>Z32/AA32</f>
        <v>#REF!</v>
      </c>
    </row>
    <row r="34" spans="1:26" x14ac:dyDescent="0.25">
      <c r="B34" s="68" t="s">
        <v>52</v>
      </c>
      <c r="N34" s="68">
        <v>7.4</v>
      </c>
    </row>
    <row r="35" spans="1:26" x14ac:dyDescent="0.25">
      <c r="A35" s="68" t="s">
        <v>57</v>
      </c>
      <c r="B35" s="68" t="s">
        <v>53</v>
      </c>
      <c r="N35" s="68">
        <v>8.1</v>
      </c>
    </row>
    <row r="36" spans="1:26" ht="44" x14ac:dyDescent="0.25">
      <c r="B36" s="68" t="s">
        <v>54</v>
      </c>
      <c r="D36" s="80" t="s">
        <v>117</v>
      </c>
      <c r="N36" s="68">
        <v>8.5</v>
      </c>
    </row>
    <row r="37" spans="1:26" x14ac:dyDescent="0.25">
      <c r="B37" s="68" t="s">
        <v>55</v>
      </c>
      <c r="D37" s="68">
        <v>0</v>
      </c>
      <c r="G37" s="68" t="s">
        <v>118</v>
      </c>
      <c r="I37" s="68" t="s">
        <v>59</v>
      </c>
    </row>
    <row r="38" spans="1:26" x14ac:dyDescent="0.25">
      <c r="D38" s="68">
        <v>1</v>
      </c>
      <c r="G38" s="68">
        <v>0</v>
      </c>
      <c r="I38" s="68">
        <v>0</v>
      </c>
      <c r="J38" s="68" t="s">
        <v>57</v>
      </c>
    </row>
    <row r="39" spans="1:26" x14ac:dyDescent="0.25">
      <c r="D39" s="68">
        <v>2</v>
      </c>
      <c r="G39" s="68">
        <v>1</v>
      </c>
      <c r="I39" s="68">
        <v>1</v>
      </c>
    </row>
    <row r="40" spans="1:26" x14ac:dyDescent="0.25">
      <c r="D40" s="68">
        <v>3</v>
      </c>
      <c r="G40" s="68">
        <v>2</v>
      </c>
      <c r="I40" s="68">
        <v>2</v>
      </c>
    </row>
    <row r="41" spans="1:26" x14ac:dyDescent="0.25">
      <c r="D41" s="68">
        <v>4</v>
      </c>
      <c r="G41" s="68">
        <v>3</v>
      </c>
      <c r="I41" s="68">
        <v>3</v>
      </c>
    </row>
    <row r="42" spans="1:26" x14ac:dyDescent="0.25">
      <c r="D42" s="68">
        <v>5</v>
      </c>
      <c r="G42" s="68">
        <v>4</v>
      </c>
      <c r="I42" s="68">
        <v>4</v>
      </c>
    </row>
    <row r="43" spans="1:26" x14ac:dyDescent="0.25">
      <c r="D43" s="68">
        <v>6</v>
      </c>
      <c r="G43" s="68">
        <v>5</v>
      </c>
      <c r="I43" s="68">
        <v>5</v>
      </c>
    </row>
    <row r="44" spans="1:26" x14ac:dyDescent="0.25">
      <c r="D44" s="68">
        <v>7</v>
      </c>
      <c r="G44" s="68">
        <v>6</v>
      </c>
      <c r="I44" s="68">
        <v>6</v>
      </c>
    </row>
    <row r="45" spans="1:26" x14ac:dyDescent="0.25">
      <c r="D45" s="68">
        <v>8</v>
      </c>
      <c r="G45" s="68">
        <v>7</v>
      </c>
      <c r="I45" s="68">
        <v>7</v>
      </c>
    </row>
    <row r="46" spans="1:26" x14ac:dyDescent="0.25">
      <c r="D46" s="68">
        <v>9</v>
      </c>
      <c r="G46" s="68">
        <v>8</v>
      </c>
      <c r="I46" s="68">
        <v>8</v>
      </c>
    </row>
    <row r="47" spans="1:26" x14ac:dyDescent="0.25">
      <c r="D47" s="68">
        <v>10</v>
      </c>
      <c r="G47" s="68">
        <v>9</v>
      </c>
      <c r="I47" s="68">
        <v>9</v>
      </c>
    </row>
    <row r="48" spans="1:26" x14ac:dyDescent="0.25">
      <c r="B48" s="68" t="s">
        <v>57</v>
      </c>
      <c r="D48" s="68">
        <v>11</v>
      </c>
      <c r="G48" s="68">
        <v>10</v>
      </c>
      <c r="I48" s="68">
        <v>10</v>
      </c>
    </row>
    <row r="49" spans="2:16" x14ac:dyDescent="0.25">
      <c r="D49" s="68">
        <v>12</v>
      </c>
      <c r="K49" s="68" t="s">
        <v>59</v>
      </c>
    </row>
    <row r="50" spans="2:16" x14ac:dyDescent="0.25">
      <c r="D50" s="68">
        <v>13</v>
      </c>
      <c r="I50" s="68" t="s">
        <v>59</v>
      </c>
      <c r="K50" s="68">
        <v>0</v>
      </c>
      <c r="N50" s="68" t="s">
        <v>59</v>
      </c>
    </row>
    <row r="51" spans="2:16" x14ac:dyDescent="0.25">
      <c r="B51" s="68" t="s">
        <v>59</v>
      </c>
      <c r="D51" s="68">
        <v>14</v>
      </c>
      <c r="G51" s="68" t="s">
        <v>59</v>
      </c>
      <c r="I51" s="68">
        <v>1</v>
      </c>
      <c r="K51" s="68">
        <v>0.5</v>
      </c>
      <c r="N51" s="81">
        <v>0.01</v>
      </c>
    </row>
    <row r="52" spans="2:16" x14ac:dyDescent="0.25">
      <c r="B52" s="68">
        <v>1627.7</v>
      </c>
      <c r="D52" s="68">
        <v>15</v>
      </c>
      <c r="G52" s="68">
        <v>6.55</v>
      </c>
      <c r="I52" s="68">
        <v>2</v>
      </c>
      <c r="K52" s="68">
        <v>1</v>
      </c>
      <c r="N52" s="81">
        <v>0.02</v>
      </c>
    </row>
    <row r="53" spans="2:16" x14ac:dyDescent="0.25">
      <c r="D53" s="68">
        <v>16</v>
      </c>
      <c r="I53" s="68">
        <v>3</v>
      </c>
      <c r="K53" s="68">
        <v>1.5</v>
      </c>
      <c r="N53" s="81">
        <v>0.03</v>
      </c>
    </row>
    <row r="54" spans="2:16" x14ac:dyDescent="0.25">
      <c r="B54" s="68" t="s">
        <v>57</v>
      </c>
      <c r="D54" s="68">
        <v>17</v>
      </c>
      <c r="G54" s="68" t="s">
        <v>59</v>
      </c>
      <c r="I54" s="68">
        <v>4</v>
      </c>
      <c r="N54" s="81">
        <v>0.04</v>
      </c>
    </row>
    <row r="55" spans="2:16" x14ac:dyDescent="0.25">
      <c r="D55" s="68">
        <v>18</v>
      </c>
      <c r="G55" s="68">
        <v>2.9</v>
      </c>
      <c r="I55" s="68">
        <v>5</v>
      </c>
      <c r="N55" s="81">
        <v>0.05</v>
      </c>
      <c r="P55" s="68" t="s">
        <v>57</v>
      </c>
    </row>
    <row r="56" spans="2:16" x14ac:dyDescent="0.25">
      <c r="D56" s="68">
        <v>19</v>
      </c>
      <c r="I56" s="68">
        <v>6</v>
      </c>
      <c r="N56" s="81">
        <v>0.06</v>
      </c>
    </row>
    <row r="57" spans="2:16" x14ac:dyDescent="0.25">
      <c r="D57" s="68">
        <v>20</v>
      </c>
      <c r="G57" s="68" t="s">
        <v>59</v>
      </c>
      <c r="I57" s="68">
        <v>7</v>
      </c>
      <c r="N57" s="81">
        <v>7.0000000000000007E-2</v>
      </c>
    </row>
    <row r="58" spans="2:16" x14ac:dyDescent="0.25">
      <c r="B58" s="68" t="s">
        <v>59</v>
      </c>
      <c r="D58" s="68">
        <v>21</v>
      </c>
      <c r="G58" s="68">
        <v>5.0999999999999996</v>
      </c>
      <c r="I58" s="68">
        <v>8</v>
      </c>
      <c r="N58" s="81">
        <v>0.08</v>
      </c>
    </row>
    <row r="59" spans="2:16" x14ac:dyDescent="0.25">
      <c r="B59" s="68">
        <v>63.11</v>
      </c>
      <c r="D59" s="68">
        <v>22</v>
      </c>
      <c r="I59" s="68">
        <v>9</v>
      </c>
      <c r="N59" s="81">
        <v>0.09</v>
      </c>
    </row>
    <row r="60" spans="2:16" x14ac:dyDescent="0.25">
      <c r="D60" s="68">
        <v>23</v>
      </c>
      <c r="G60" s="68" t="s">
        <v>59</v>
      </c>
      <c r="I60" s="68">
        <v>10</v>
      </c>
      <c r="N60" s="81">
        <v>0.1</v>
      </c>
    </row>
    <row r="61" spans="2:16" x14ac:dyDescent="0.25">
      <c r="D61" s="68">
        <v>24</v>
      </c>
      <c r="G61" s="68">
        <v>22</v>
      </c>
      <c r="I61" s="68">
        <v>11</v>
      </c>
      <c r="N61" s="81">
        <v>0.11</v>
      </c>
    </row>
    <row r="62" spans="2:16" x14ac:dyDescent="0.25">
      <c r="D62" s="68">
        <v>25</v>
      </c>
      <c r="I62" s="68">
        <v>12</v>
      </c>
      <c r="N62" s="81">
        <v>0.12</v>
      </c>
    </row>
    <row r="63" spans="2:16" x14ac:dyDescent="0.25">
      <c r="D63" s="68">
        <v>26</v>
      </c>
      <c r="I63" s="68">
        <v>13</v>
      </c>
      <c r="N63" s="81">
        <v>0.13</v>
      </c>
    </row>
    <row r="64" spans="2:16" x14ac:dyDescent="0.25">
      <c r="D64" s="68">
        <v>27</v>
      </c>
      <c r="I64" s="68">
        <v>14</v>
      </c>
      <c r="N64" s="81">
        <v>0.14000000000000001</v>
      </c>
    </row>
    <row r="65" spans="4:14" x14ac:dyDescent="0.25">
      <c r="D65" s="68">
        <v>28</v>
      </c>
      <c r="I65" s="68">
        <v>15</v>
      </c>
      <c r="N65" s="81">
        <v>0.15</v>
      </c>
    </row>
    <row r="66" spans="4:14" x14ac:dyDescent="0.25">
      <c r="D66" s="68">
        <v>29</v>
      </c>
      <c r="I66" s="68">
        <v>16</v>
      </c>
      <c r="N66" s="81">
        <v>0.16</v>
      </c>
    </row>
    <row r="67" spans="4:14" x14ac:dyDescent="0.25">
      <c r="D67" s="68">
        <v>30</v>
      </c>
      <c r="I67" s="68">
        <v>17</v>
      </c>
      <c r="N67" s="81">
        <v>0.17</v>
      </c>
    </row>
    <row r="68" spans="4:14" x14ac:dyDescent="0.25">
      <c r="D68" s="68">
        <v>31</v>
      </c>
      <c r="I68" s="68">
        <v>18</v>
      </c>
      <c r="N68" s="81">
        <v>0.18</v>
      </c>
    </row>
    <row r="69" spans="4:14" x14ac:dyDescent="0.25">
      <c r="D69" s="68">
        <v>32</v>
      </c>
      <c r="I69" s="68">
        <v>19</v>
      </c>
      <c r="N69" s="81">
        <v>0.19</v>
      </c>
    </row>
    <row r="70" spans="4:14" x14ac:dyDescent="0.25">
      <c r="D70" s="68">
        <v>33</v>
      </c>
      <c r="I70" s="68">
        <v>20</v>
      </c>
      <c r="N70" s="81">
        <v>0.2</v>
      </c>
    </row>
    <row r="71" spans="4:14" x14ac:dyDescent="0.25">
      <c r="D71" s="68">
        <v>34</v>
      </c>
      <c r="I71" s="68">
        <v>21</v>
      </c>
      <c r="N71" s="81">
        <v>0.21</v>
      </c>
    </row>
    <row r="72" spans="4:14" x14ac:dyDescent="0.25">
      <c r="D72" s="68">
        <v>35</v>
      </c>
      <c r="I72" s="68">
        <v>22</v>
      </c>
      <c r="N72" s="81">
        <v>0.22</v>
      </c>
    </row>
    <row r="73" spans="4:14" x14ac:dyDescent="0.25">
      <c r="D73" s="68">
        <v>36</v>
      </c>
      <c r="I73" s="68">
        <v>23</v>
      </c>
      <c r="N73" s="81">
        <v>0.23</v>
      </c>
    </row>
    <row r="74" spans="4:14" x14ac:dyDescent="0.25">
      <c r="D74" s="68">
        <v>37</v>
      </c>
      <c r="I74" s="68">
        <v>24</v>
      </c>
      <c r="N74" s="81">
        <v>0.24</v>
      </c>
    </row>
    <row r="75" spans="4:14" x14ac:dyDescent="0.25">
      <c r="D75" s="68">
        <v>38</v>
      </c>
      <c r="I75" s="68">
        <v>25</v>
      </c>
      <c r="N75" s="81">
        <v>0.25</v>
      </c>
    </row>
    <row r="76" spans="4:14" x14ac:dyDescent="0.25">
      <c r="D76" s="68">
        <v>39</v>
      </c>
      <c r="I76" s="68">
        <v>26</v>
      </c>
      <c r="N76" s="81">
        <v>0.26</v>
      </c>
    </row>
    <row r="77" spans="4:14" x14ac:dyDescent="0.25">
      <c r="D77" s="68">
        <v>40</v>
      </c>
      <c r="I77" s="68">
        <v>27</v>
      </c>
      <c r="N77" s="81">
        <v>0.27</v>
      </c>
    </row>
    <row r="78" spans="4:14" x14ac:dyDescent="0.25">
      <c r="D78" s="68">
        <v>41</v>
      </c>
      <c r="I78" s="68">
        <v>28</v>
      </c>
      <c r="N78" s="81">
        <v>0.28000000000000003</v>
      </c>
    </row>
    <row r="79" spans="4:14" x14ac:dyDescent="0.25">
      <c r="D79" s="68">
        <v>42</v>
      </c>
      <c r="I79" s="68">
        <v>29</v>
      </c>
      <c r="N79" s="81">
        <v>0.28999999999999998</v>
      </c>
    </row>
    <row r="80" spans="4:14" x14ac:dyDescent="0.25">
      <c r="D80" s="68">
        <v>43</v>
      </c>
      <c r="I80" s="68">
        <v>30</v>
      </c>
      <c r="N80" s="81">
        <v>0.3</v>
      </c>
    </row>
    <row r="81" spans="4:14" x14ac:dyDescent="0.25">
      <c r="D81" s="68">
        <v>44</v>
      </c>
      <c r="I81" s="68">
        <v>31</v>
      </c>
      <c r="N81" s="81">
        <v>0.31</v>
      </c>
    </row>
    <row r="82" spans="4:14" x14ac:dyDescent="0.25">
      <c r="D82" s="68">
        <v>45</v>
      </c>
      <c r="I82" s="68">
        <v>32</v>
      </c>
      <c r="N82" s="81">
        <v>0.32</v>
      </c>
    </row>
    <row r="83" spans="4:14" x14ac:dyDescent="0.25">
      <c r="D83" s="68">
        <v>46</v>
      </c>
      <c r="I83" s="68">
        <v>33</v>
      </c>
      <c r="N83" s="81">
        <v>0.33</v>
      </c>
    </row>
    <row r="84" spans="4:14" x14ac:dyDescent="0.25">
      <c r="D84" s="68">
        <v>47</v>
      </c>
      <c r="I84" s="68">
        <v>34</v>
      </c>
      <c r="N84" s="81">
        <v>0.34</v>
      </c>
    </row>
    <row r="85" spans="4:14" x14ac:dyDescent="0.25">
      <c r="D85" s="68">
        <v>48</v>
      </c>
      <c r="I85" s="68">
        <v>35</v>
      </c>
      <c r="N85" s="81">
        <v>0.35</v>
      </c>
    </row>
    <row r="86" spans="4:14" x14ac:dyDescent="0.25">
      <c r="D86" s="68">
        <v>49</v>
      </c>
      <c r="I86" s="68">
        <v>36</v>
      </c>
      <c r="N86" s="81">
        <v>0.36</v>
      </c>
    </row>
    <row r="87" spans="4:14" x14ac:dyDescent="0.25">
      <c r="D87" s="68">
        <v>50</v>
      </c>
      <c r="I87" s="68">
        <v>37</v>
      </c>
      <c r="N87" s="81">
        <v>0.37</v>
      </c>
    </row>
    <row r="88" spans="4:14" x14ac:dyDescent="0.25">
      <c r="D88" s="68">
        <v>51</v>
      </c>
      <c r="I88" s="68">
        <v>38</v>
      </c>
      <c r="N88" s="81">
        <v>0.38</v>
      </c>
    </row>
    <row r="89" spans="4:14" x14ac:dyDescent="0.25">
      <c r="D89" s="68">
        <v>52</v>
      </c>
      <c r="I89" s="68">
        <v>39</v>
      </c>
      <c r="N89" s="81">
        <v>0.39</v>
      </c>
    </row>
    <row r="90" spans="4:14" x14ac:dyDescent="0.25">
      <c r="D90" s="68">
        <v>53</v>
      </c>
      <c r="I90" s="68">
        <v>40</v>
      </c>
      <c r="N90" s="81">
        <v>0.4</v>
      </c>
    </row>
    <row r="91" spans="4:14" x14ac:dyDescent="0.25">
      <c r="D91" s="68">
        <v>54</v>
      </c>
    </row>
    <row r="92" spans="4:14" x14ac:dyDescent="0.25">
      <c r="D92" s="68">
        <v>55</v>
      </c>
    </row>
    <row r="93" spans="4:14" x14ac:dyDescent="0.25">
      <c r="D93" s="68">
        <v>56</v>
      </c>
    </row>
    <row r="94" spans="4:14" x14ac:dyDescent="0.25">
      <c r="D94" s="68">
        <v>57</v>
      </c>
    </row>
    <row r="95" spans="4:14" x14ac:dyDescent="0.25">
      <c r="D95" s="68">
        <v>58</v>
      </c>
    </row>
    <row r="96" spans="4:14" x14ac:dyDescent="0.25">
      <c r="D96" s="68">
        <v>59</v>
      </c>
    </row>
    <row r="97" spans="4:4" x14ac:dyDescent="0.25">
      <c r="D97" s="68">
        <v>60</v>
      </c>
    </row>
    <row r="98" spans="4:4" x14ac:dyDescent="0.25">
      <c r="D98" s="68">
        <v>61</v>
      </c>
    </row>
    <row r="99" spans="4:4" x14ac:dyDescent="0.25">
      <c r="D99" s="68">
        <v>62</v>
      </c>
    </row>
    <row r="100" spans="4:4" x14ac:dyDescent="0.25">
      <c r="D100" s="68">
        <v>63</v>
      </c>
    </row>
    <row r="101" spans="4:4" x14ac:dyDescent="0.25">
      <c r="D101" s="68">
        <v>64</v>
      </c>
    </row>
    <row r="102" spans="4:4" x14ac:dyDescent="0.25">
      <c r="D102" s="68">
        <v>65</v>
      </c>
    </row>
    <row r="103" spans="4:4" x14ac:dyDescent="0.25">
      <c r="D103" s="68">
        <v>66</v>
      </c>
    </row>
    <row r="104" spans="4:4" x14ac:dyDescent="0.25">
      <c r="D104" s="68">
        <v>67</v>
      </c>
    </row>
    <row r="105" spans="4:4" x14ac:dyDescent="0.25">
      <c r="D105" s="68">
        <v>68</v>
      </c>
    </row>
    <row r="106" spans="4:4" x14ac:dyDescent="0.25">
      <c r="D106" s="68">
        <v>69</v>
      </c>
    </row>
    <row r="107" spans="4:4" x14ac:dyDescent="0.25">
      <c r="D107" s="68">
        <v>70</v>
      </c>
    </row>
    <row r="108" spans="4:4" x14ac:dyDescent="0.25">
      <c r="D108" s="68">
        <v>71</v>
      </c>
    </row>
    <row r="109" spans="4:4" x14ac:dyDescent="0.25">
      <c r="D109" s="68">
        <v>72</v>
      </c>
    </row>
    <row r="110" spans="4:4" x14ac:dyDescent="0.25">
      <c r="D110" s="68">
        <v>73</v>
      </c>
    </row>
    <row r="111" spans="4:4" x14ac:dyDescent="0.25">
      <c r="D111" s="68">
        <v>74</v>
      </c>
    </row>
    <row r="112" spans="4:4" x14ac:dyDescent="0.25">
      <c r="D112" s="68">
        <v>75</v>
      </c>
    </row>
    <row r="113" spans="4:4" x14ac:dyDescent="0.25">
      <c r="D113" s="68">
        <v>76</v>
      </c>
    </row>
    <row r="114" spans="4:4" x14ac:dyDescent="0.25">
      <c r="D114" s="68">
        <v>77</v>
      </c>
    </row>
    <row r="115" spans="4:4" x14ac:dyDescent="0.25">
      <c r="D115" s="68">
        <v>78</v>
      </c>
    </row>
    <row r="116" spans="4:4" x14ac:dyDescent="0.25">
      <c r="D116" s="68">
        <v>79</v>
      </c>
    </row>
    <row r="117" spans="4:4" x14ac:dyDescent="0.25">
      <c r="D117" s="68">
        <v>80</v>
      </c>
    </row>
    <row r="118" spans="4:4" x14ac:dyDescent="0.25">
      <c r="D118" s="68">
        <v>81</v>
      </c>
    </row>
    <row r="119" spans="4:4" x14ac:dyDescent="0.25">
      <c r="D119" s="68">
        <v>82</v>
      </c>
    </row>
    <row r="120" spans="4:4" x14ac:dyDescent="0.25">
      <c r="D120" s="68">
        <v>83</v>
      </c>
    </row>
    <row r="121" spans="4:4" x14ac:dyDescent="0.25">
      <c r="D121" s="68">
        <v>84</v>
      </c>
    </row>
    <row r="122" spans="4:4" x14ac:dyDescent="0.25">
      <c r="D122" s="68">
        <v>85</v>
      </c>
    </row>
    <row r="123" spans="4:4" x14ac:dyDescent="0.25">
      <c r="D123" s="68">
        <v>86</v>
      </c>
    </row>
    <row r="124" spans="4:4" x14ac:dyDescent="0.25">
      <c r="D124" s="68">
        <v>87</v>
      </c>
    </row>
    <row r="125" spans="4:4" x14ac:dyDescent="0.25">
      <c r="D125" s="68">
        <v>88</v>
      </c>
    </row>
    <row r="126" spans="4:4" x14ac:dyDescent="0.25">
      <c r="D126" s="68">
        <v>89</v>
      </c>
    </row>
    <row r="127" spans="4:4" x14ac:dyDescent="0.25">
      <c r="D127" s="68">
        <v>90</v>
      </c>
    </row>
    <row r="128" spans="4:4" x14ac:dyDescent="0.25">
      <c r="D128" s="68">
        <v>91</v>
      </c>
    </row>
    <row r="129" spans="4:4" x14ac:dyDescent="0.25">
      <c r="D129" s="68">
        <v>92</v>
      </c>
    </row>
    <row r="130" spans="4:4" x14ac:dyDescent="0.25">
      <c r="D130" s="68">
        <v>93</v>
      </c>
    </row>
    <row r="131" spans="4:4" x14ac:dyDescent="0.25">
      <c r="D131" s="68">
        <v>94</v>
      </c>
    </row>
    <row r="132" spans="4:4" x14ac:dyDescent="0.25">
      <c r="D132" s="68">
        <v>95</v>
      </c>
    </row>
    <row r="133" spans="4:4" x14ac:dyDescent="0.25">
      <c r="D133" s="68">
        <v>96</v>
      </c>
    </row>
    <row r="134" spans="4:4" x14ac:dyDescent="0.25">
      <c r="D134" s="68">
        <v>97</v>
      </c>
    </row>
    <row r="135" spans="4:4" x14ac:dyDescent="0.25">
      <c r="D135" s="68">
        <v>98</v>
      </c>
    </row>
    <row r="136" spans="4:4" x14ac:dyDescent="0.25">
      <c r="D136" s="68">
        <v>99</v>
      </c>
    </row>
    <row r="137" spans="4:4" x14ac:dyDescent="0.25">
      <c r="D137" s="68">
        <v>100</v>
      </c>
    </row>
  </sheetData>
  <sheetProtection algorithmName="SHA-512" hashValue="LzOS7MIHbvg8HAUU7V4XlBvtq+Qcpy0EIh18mFB9hH6WNeBHV6QXVEMasX5GYXaKYhw1gWLoWG8Eb7Qwf21W4Q==" saltValue="Tv3h8b2AWXuFNjUe+WHBtw==" spinCount="100000" sheet="1" scenarios="1" selectLockedCells="1" selectUnlockedCells="1"/>
  <dataConsolidate/>
  <conditionalFormatting sqref="AB9">
    <cfRule type="cellIs" dxfId="85" priority="3" operator="equal">
      <formula>$N$30</formula>
    </cfRule>
  </conditionalFormatting>
  <conditionalFormatting sqref="X13">
    <cfRule type="expression" dxfId="84" priority="1">
      <formula>AE13=1</formula>
    </cfRule>
    <cfRule type="expression" dxfId="83" priority="2">
      <formula>AE13=1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4CE91-9E0E-6D4A-8210-5058787B1BBE}">
  <dimension ref="C1:AA612"/>
  <sheetViews>
    <sheetView topLeftCell="A18" workbookViewId="0">
      <selection activeCell="I36" sqref="I36"/>
    </sheetView>
  </sheetViews>
  <sheetFormatPr baseColWidth="10" defaultRowHeight="18" x14ac:dyDescent="0.2"/>
  <cols>
    <col min="3" max="3" width="26.1640625" style="158" bestFit="1" customWidth="1"/>
    <col min="4" max="4" width="22.1640625" style="158" customWidth="1"/>
    <col min="5" max="8" width="10.83203125" style="158"/>
    <col min="9" max="9" width="25" style="158" customWidth="1"/>
    <col min="10" max="10" width="23.6640625" style="158" customWidth="1"/>
    <col min="11" max="11" width="21.1640625" style="158" customWidth="1"/>
  </cols>
  <sheetData>
    <row r="1" spans="3:11" s="1" customFormat="1" ht="23" x14ac:dyDescent="0.2">
      <c r="C1" s="250" t="s">
        <v>93</v>
      </c>
      <c r="D1" s="250"/>
      <c r="E1" s="250"/>
      <c r="F1" s="250"/>
      <c r="G1" s="250"/>
      <c r="H1" s="250"/>
      <c r="I1" s="250"/>
      <c r="J1" s="250"/>
      <c r="K1" s="250"/>
    </row>
    <row r="2" spans="3:11" s="1" customFormat="1" x14ac:dyDescent="0.2">
      <c r="C2" s="145"/>
      <c r="D2" s="145"/>
      <c r="E2" s="145"/>
      <c r="F2" s="145"/>
      <c r="G2" s="145"/>
      <c r="H2" s="145"/>
      <c r="I2" s="145"/>
      <c r="J2" s="145"/>
      <c r="K2" s="145"/>
    </row>
    <row r="3" spans="3:11" s="1" customFormat="1" x14ac:dyDescent="0.2">
      <c r="C3" s="145"/>
      <c r="D3" s="145"/>
      <c r="E3" s="145"/>
      <c r="F3" s="145"/>
      <c r="G3" s="145"/>
      <c r="H3" s="145"/>
      <c r="I3" s="145"/>
      <c r="J3" s="145"/>
      <c r="K3" s="145"/>
    </row>
    <row r="4" spans="3:11" s="1" customFormat="1" x14ac:dyDescent="0.2">
      <c r="C4" s="145"/>
      <c r="D4" s="145"/>
      <c r="E4" s="145"/>
      <c r="F4" s="145"/>
      <c r="G4" s="145"/>
      <c r="H4" s="145"/>
      <c r="I4" s="145"/>
      <c r="J4" s="145"/>
      <c r="K4" s="145"/>
    </row>
    <row r="5" spans="3:11" s="1" customFormat="1" x14ac:dyDescent="0.2">
      <c r="C5" s="145"/>
      <c r="D5" s="145"/>
      <c r="E5" s="145"/>
      <c r="F5" s="145"/>
      <c r="G5" s="145"/>
      <c r="H5" s="145"/>
      <c r="I5" s="145"/>
      <c r="J5" s="145"/>
      <c r="K5" s="145"/>
    </row>
    <row r="6" spans="3:11" s="1" customFormat="1" x14ac:dyDescent="0.2">
      <c r="C6" s="145"/>
      <c r="D6" s="145"/>
      <c r="E6" s="145"/>
      <c r="F6" s="145"/>
      <c r="G6" s="145"/>
      <c r="H6" s="145"/>
      <c r="I6" s="145"/>
      <c r="J6" s="145"/>
      <c r="K6" s="145"/>
    </row>
    <row r="7" spans="3:11" s="1" customFormat="1" x14ac:dyDescent="0.2">
      <c r="C7" s="145"/>
      <c r="D7" s="145"/>
      <c r="E7" s="145"/>
      <c r="F7" s="145"/>
      <c r="G7" s="145"/>
      <c r="H7" s="145"/>
      <c r="I7" s="145"/>
      <c r="J7" s="145"/>
      <c r="K7" s="145"/>
    </row>
    <row r="8" spans="3:11" s="1" customFormat="1" x14ac:dyDescent="0.2">
      <c r="C8" s="145"/>
      <c r="D8" s="145"/>
      <c r="E8" s="145"/>
      <c r="F8" s="145"/>
      <c r="G8" s="145"/>
      <c r="H8" s="145"/>
      <c r="I8" s="145"/>
      <c r="J8" s="145"/>
      <c r="K8" s="145"/>
    </row>
    <row r="9" spans="3:11" s="1" customFormat="1" x14ac:dyDescent="0.2">
      <c r="C9" s="145"/>
      <c r="D9" s="145"/>
      <c r="E9" s="145"/>
      <c r="F9" s="145"/>
      <c r="G9" s="145"/>
      <c r="H9" s="145"/>
      <c r="I9" s="145"/>
      <c r="J9" s="145"/>
      <c r="K9" s="145"/>
    </row>
    <row r="10" spans="3:11" s="1" customFormat="1" x14ac:dyDescent="0.2">
      <c r="C10" s="145"/>
      <c r="D10" s="145"/>
      <c r="E10" s="145"/>
      <c r="F10" s="145"/>
      <c r="G10" s="145"/>
      <c r="H10" s="145"/>
      <c r="I10" s="145"/>
      <c r="J10" s="145"/>
      <c r="K10" s="145"/>
    </row>
    <row r="11" spans="3:11" s="1" customFormat="1" x14ac:dyDescent="0.2">
      <c r="C11" s="145"/>
      <c r="D11" s="145"/>
      <c r="E11" s="145"/>
      <c r="F11" s="145"/>
      <c r="G11" s="145"/>
      <c r="H11" s="145"/>
      <c r="I11" s="145"/>
      <c r="J11" s="145"/>
      <c r="K11" s="145"/>
    </row>
    <row r="12" spans="3:11" s="1" customFormat="1" x14ac:dyDescent="0.2">
      <c r="C12" s="145"/>
      <c r="D12" s="145"/>
      <c r="E12" s="145"/>
      <c r="F12" s="145"/>
      <c r="G12" s="145"/>
      <c r="H12" s="145"/>
      <c r="I12" s="145"/>
      <c r="J12" s="145"/>
      <c r="K12" s="145"/>
    </row>
    <row r="13" spans="3:11" s="1" customFormat="1" x14ac:dyDescent="0.2">
      <c r="C13" s="145"/>
      <c r="D13" s="145"/>
      <c r="E13" s="145"/>
      <c r="F13" s="145"/>
      <c r="G13" s="145"/>
      <c r="H13" s="145"/>
      <c r="I13" s="145"/>
      <c r="J13" s="145"/>
      <c r="K13" s="145"/>
    </row>
    <row r="14" spans="3:11" s="1" customFormat="1" x14ac:dyDescent="0.2">
      <c r="C14" s="145"/>
      <c r="D14" s="145"/>
      <c r="E14" s="145"/>
      <c r="F14" s="145"/>
      <c r="G14" s="145"/>
      <c r="H14" s="145"/>
      <c r="I14" s="145"/>
      <c r="J14" s="145"/>
      <c r="K14" s="145"/>
    </row>
    <row r="15" spans="3:11" s="1" customFormat="1" x14ac:dyDescent="0.2">
      <c r="C15" s="145"/>
      <c r="D15" s="145"/>
      <c r="E15" s="145"/>
      <c r="F15" s="145"/>
      <c r="G15" s="145"/>
      <c r="H15" s="145"/>
      <c r="I15" s="145"/>
      <c r="J15" s="145"/>
      <c r="K15" s="145"/>
    </row>
    <row r="16" spans="3:11" s="1" customFormat="1" x14ac:dyDescent="0.2">
      <c r="C16" s="145"/>
      <c r="D16" s="145"/>
      <c r="E16" s="145"/>
      <c r="F16" s="145"/>
      <c r="G16" s="145"/>
      <c r="H16" s="145"/>
      <c r="I16" s="145"/>
      <c r="J16" s="145"/>
      <c r="K16" s="145"/>
    </row>
    <row r="17" spans="3:27" s="1" customFormat="1" ht="76" x14ac:dyDescent="0.2">
      <c r="C17" s="148" t="s">
        <v>195</v>
      </c>
      <c r="D17" s="148" t="s">
        <v>196</v>
      </c>
      <c r="E17" s="148" t="s">
        <v>94</v>
      </c>
      <c r="F17" s="148" t="s">
        <v>197</v>
      </c>
      <c r="G17" s="148" t="s">
        <v>198</v>
      </c>
      <c r="H17" s="148" t="s">
        <v>199</v>
      </c>
      <c r="I17" s="148" t="s">
        <v>200</v>
      </c>
      <c r="J17" s="148" t="s">
        <v>201</v>
      </c>
      <c r="K17" s="148" t="s">
        <v>202</v>
      </c>
      <c r="P17" s="286" t="s">
        <v>125</v>
      </c>
      <c r="Q17" s="286"/>
      <c r="R17" s="286"/>
      <c r="S17" s="286"/>
      <c r="T17" s="286"/>
      <c r="U17" s="286"/>
      <c r="V17" s="286"/>
      <c r="W17" s="286"/>
      <c r="X17" s="286"/>
      <c r="Y17" s="286"/>
      <c r="Z17" s="286"/>
      <c r="AA17" s="286"/>
    </row>
    <row r="18" spans="3:27" s="1" customFormat="1" x14ac:dyDescent="0.2">
      <c r="C18" s="263" t="s">
        <v>95</v>
      </c>
      <c r="D18" s="264"/>
      <c r="E18" s="264"/>
      <c r="F18" s="264"/>
      <c r="G18" s="264"/>
      <c r="H18" s="264"/>
      <c r="I18" s="264"/>
      <c r="J18" s="264"/>
      <c r="K18" s="265"/>
    </row>
    <row r="19" spans="3:27" s="1" customFormat="1" x14ac:dyDescent="0.2">
      <c r="C19" s="266" t="s">
        <v>96</v>
      </c>
      <c r="D19" s="267"/>
      <c r="E19" s="267"/>
      <c r="F19" s="267"/>
      <c r="G19" s="267"/>
      <c r="H19" s="267"/>
      <c r="I19" s="267"/>
      <c r="J19" s="267"/>
      <c r="K19" s="268"/>
      <c r="P19" s="251" t="s">
        <v>126</v>
      </c>
      <c r="Q19" s="251"/>
      <c r="R19" s="251"/>
      <c r="S19" s="251"/>
      <c r="T19" s="251"/>
      <c r="U19" s="251"/>
      <c r="V19" s="251"/>
      <c r="W19" s="251"/>
      <c r="X19" s="251"/>
      <c r="Y19" s="251"/>
      <c r="Z19" s="251"/>
      <c r="AA19" s="251"/>
    </row>
    <row r="20" spans="3:27" s="1" customFormat="1" x14ac:dyDescent="0.2">
      <c r="C20" s="168" t="s">
        <v>153</v>
      </c>
      <c r="D20" s="168">
        <v>0</v>
      </c>
      <c r="E20" s="168"/>
      <c r="F20" s="168"/>
      <c r="G20" s="168">
        <v>0</v>
      </c>
      <c r="H20" s="168">
        <v>0</v>
      </c>
      <c r="I20" s="174">
        <v>0</v>
      </c>
      <c r="J20" s="162">
        <f>(G20+H20+(G20+H20)*I20)*D20</f>
        <v>0</v>
      </c>
      <c r="K20" s="168">
        <f>J20*12</f>
        <v>0</v>
      </c>
      <c r="P20" s="252" t="s">
        <v>127</v>
      </c>
      <c r="Q20" s="253"/>
      <c r="R20" s="253"/>
      <c r="S20" s="253"/>
      <c r="T20" s="253"/>
      <c r="U20" s="253"/>
      <c r="V20" s="254"/>
      <c r="W20" s="254"/>
      <c r="X20" s="254"/>
      <c r="Y20" s="254"/>
      <c r="Z20" s="254"/>
      <c r="AA20" s="255"/>
    </row>
    <row r="21" spans="3:27" s="1" customFormat="1" x14ac:dyDescent="0.2">
      <c r="C21" s="168" t="s">
        <v>154</v>
      </c>
      <c r="D21" s="168">
        <v>0</v>
      </c>
      <c r="E21" s="168">
        <v>0</v>
      </c>
      <c r="F21" s="168"/>
      <c r="G21" s="168">
        <v>0</v>
      </c>
      <c r="H21" s="168">
        <v>0</v>
      </c>
      <c r="I21" s="174">
        <v>0</v>
      </c>
      <c r="J21" s="162">
        <f>(G21+H21+(G21+H21)*I21)*D21</f>
        <v>0</v>
      </c>
      <c r="K21" s="168">
        <f t="shared" ref="K21:K31" si="0">J21*12</f>
        <v>0</v>
      </c>
      <c r="P21" s="187" t="s">
        <v>94</v>
      </c>
      <c r="Q21" s="188" t="s">
        <v>128</v>
      </c>
      <c r="R21" s="256" t="s">
        <v>129</v>
      </c>
      <c r="S21" s="257"/>
      <c r="T21" s="257"/>
      <c r="U21" s="257"/>
      <c r="V21" s="258"/>
      <c r="W21" s="258"/>
      <c r="X21" s="258"/>
      <c r="Y21" s="258"/>
      <c r="Z21" s="258"/>
      <c r="AA21" s="259"/>
    </row>
    <row r="22" spans="3:27" s="1" customFormat="1" x14ac:dyDescent="0.2">
      <c r="C22" s="168" t="s">
        <v>155</v>
      </c>
      <c r="D22" s="168">
        <v>0</v>
      </c>
      <c r="E22" s="168">
        <v>0</v>
      </c>
      <c r="F22" s="168"/>
      <c r="G22" s="168">
        <v>0</v>
      </c>
      <c r="H22" s="168">
        <v>0</v>
      </c>
      <c r="I22" s="174">
        <v>0</v>
      </c>
      <c r="J22" s="162">
        <f>(G22+H22+(G22+H22)*I22)*D22</f>
        <v>0</v>
      </c>
      <c r="K22" s="168">
        <f t="shared" si="0"/>
        <v>0</v>
      </c>
      <c r="P22" s="187"/>
      <c r="Q22" s="188"/>
      <c r="R22" s="189"/>
      <c r="S22" s="190"/>
      <c r="T22" s="190"/>
      <c r="U22" s="190"/>
      <c r="V22" s="191"/>
      <c r="W22" s="191"/>
      <c r="X22" s="191"/>
      <c r="Y22" s="191"/>
      <c r="Z22" s="191"/>
      <c r="AA22" s="192"/>
    </row>
    <row r="23" spans="3:27" s="1" customFormat="1" x14ac:dyDescent="0.2">
      <c r="C23" s="168" t="s">
        <v>155</v>
      </c>
      <c r="D23" s="168">
        <v>0</v>
      </c>
      <c r="E23" s="168">
        <v>0</v>
      </c>
      <c r="F23" s="168"/>
      <c r="G23" s="168">
        <v>0</v>
      </c>
      <c r="H23" s="168">
        <v>0</v>
      </c>
      <c r="I23" s="174">
        <v>0</v>
      </c>
      <c r="J23" s="162">
        <f>(G23+H23+(G23+H23)*I23)*D23</f>
        <v>0</v>
      </c>
      <c r="K23" s="168">
        <f t="shared" si="0"/>
        <v>0</v>
      </c>
      <c r="P23" s="187"/>
      <c r="Q23" s="188"/>
      <c r="R23" s="188">
        <v>1.1000000000000001</v>
      </c>
      <c r="S23" s="188">
        <v>1.2</v>
      </c>
      <c r="T23" s="188">
        <v>1.3</v>
      </c>
      <c r="U23" s="188">
        <v>2.1</v>
      </c>
      <c r="V23" s="188">
        <v>2.2000000000000002</v>
      </c>
      <c r="W23" s="188">
        <v>2.2999999999999998</v>
      </c>
      <c r="X23" s="188">
        <v>3.1</v>
      </c>
      <c r="Y23" s="188">
        <v>3.2</v>
      </c>
      <c r="Z23" s="188">
        <v>3.3</v>
      </c>
      <c r="AA23" s="188">
        <v>3.4</v>
      </c>
    </row>
    <row r="24" spans="3:27" s="1" customFormat="1" x14ac:dyDescent="0.2">
      <c r="C24" s="266" t="s">
        <v>97</v>
      </c>
      <c r="D24" s="267"/>
      <c r="E24" s="267"/>
      <c r="F24" s="267"/>
      <c r="G24" s="267"/>
      <c r="H24" s="267"/>
      <c r="I24" s="267"/>
      <c r="J24" s="267"/>
      <c r="K24" s="268"/>
      <c r="P24" s="260" t="s">
        <v>130</v>
      </c>
      <c r="Q24" s="261"/>
      <c r="R24" s="261"/>
      <c r="S24" s="261"/>
      <c r="T24" s="261"/>
      <c r="U24" s="262"/>
      <c r="V24" s="193"/>
      <c r="W24" s="193"/>
      <c r="X24" s="193"/>
      <c r="Y24" s="193"/>
      <c r="Z24" s="193"/>
      <c r="AA24" s="193"/>
    </row>
    <row r="25" spans="3:27" s="1" customFormat="1" ht="18" customHeight="1" x14ac:dyDescent="0.2">
      <c r="C25" s="168" t="s">
        <v>153</v>
      </c>
      <c r="D25" s="168">
        <v>0</v>
      </c>
      <c r="E25" s="168">
        <v>0</v>
      </c>
      <c r="F25" s="168"/>
      <c r="G25" s="168">
        <v>0</v>
      </c>
      <c r="H25" s="168">
        <v>0</v>
      </c>
      <c r="I25" s="174">
        <v>0</v>
      </c>
      <c r="J25" s="162">
        <f t="shared" ref="J25:J31" si="1">(G25+H25+(G25+H25)*I25)*D25</f>
        <v>0</v>
      </c>
      <c r="K25" s="168">
        <f t="shared" si="0"/>
        <v>0</v>
      </c>
      <c r="M25" s="287" t="s">
        <v>131</v>
      </c>
      <c r="N25" s="287"/>
      <c r="O25" s="288"/>
      <c r="P25" s="187">
        <v>6</v>
      </c>
      <c r="Q25" s="194">
        <v>55575</v>
      </c>
      <c r="R25" s="188">
        <v>0</v>
      </c>
      <c r="S25" s="194">
        <v>2484.9</v>
      </c>
      <c r="T25" s="194">
        <v>4518</v>
      </c>
      <c r="U25" s="194">
        <v>7454.7</v>
      </c>
      <c r="V25" s="195">
        <v>9934.65</v>
      </c>
      <c r="W25" s="195">
        <v>12419.55</v>
      </c>
      <c r="X25" s="195">
        <v>17389.349999999999</v>
      </c>
      <c r="Y25" s="195">
        <v>19869.3</v>
      </c>
      <c r="Z25" s="195">
        <v>22354.2</v>
      </c>
      <c r="AA25" s="195">
        <v>24839.1</v>
      </c>
    </row>
    <row r="26" spans="3:27" s="1" customFormat="1" ht="18" customHeight="1" x14ac:dyDescent="0.2">
      <c r="C26" s="168"/>
      <c r="D26" s="168">
        <v>0</v>
      </c>
      <c r="E26" s="168">
        <v>0</v>
      </c>
      <c r="F26" s="168"/>
      <c r="G26" s="168">
        <v>0</v>
      </c>
      <c r="H26" s="168">
        <v>0</v>
      </c>
      <c r="I26" s="174">
        <v>0</v>
      </c>
      <c r="J26" s="162">
        <f t="shared" si="1"/>
        <v>0</v>
      </c>
      <c r="K26" s="168">
        <f t="shared" si="0"/>
        <v>0</v>
      </c>
      <c r="M26" s="287"/>
      <c r="N26" s="287"/>
      <c r="O26" s="288"/>
      <c r="P26" s="187">
        <v>7</v>
      </c>
      <c r="Q26" s="194">
        <v>48375</v>
      </c>
      <c r="R26" s="188">
        <v>0</v>
      </c>
      <c r="S26" s="194">
        <v>2163.15</v>
      </c>
      <c r="T26" s="194">
        <v>3928.5</v>
      </c>
      <c r="U26" s="194">
        <v>6479.55</v>
      </c>
      <c r="V26" s="195">
        <v>8642.7000000000007</v>
      </c>
      <c r="W26" s="195">
        <v>10800.9</v>
      </c>
      <c r="X26" s="195">
        <v>15122.25</v>
      </c>
      <c r="Y26" s="195">
        <v>17280.45</v>
      </c>
      <c r="Z26" s="195">
        <v>19438.650000000001</v>
      </c>
      <c r="AA26" s="195">
        <v>21601.8</v>
      </c>
    </row>
    <row r="27" spans="3:27" s="1" customFormat="1" ht="18" customHeight="1" x14ac:dyDescent="0.2">
      <c r="C27" s="168"/>
      <c r="D27" s="168">
        <v>0</v>
      </c>
      <c r="E27" s="168">
        <v>0</v>
      </c>
      <c r="F27" s="168"/>
      <c r="G27" s="168">
        <v>0</v>
      </c>
      <c r="H27" s="168">
        <v>0</v>
      </c>
      <c r="I27" s="174">
        <v>0</v>
      </c>
      <c r="J27" s="162">
        <f t="shared" si="1"/>
        <v>0</v>
      </c>
      <c r="K27" s="168">
        <f t="shared" si="0"/>
        <v>0</v>
      </c>
      <c r="M27" s="287"/>
      <c r="N27" s="287"/>
      <c r="O27" s="288"/>
      <c r="P27" s="187">
        <v>8</v>
      </c>
      <c r="Q27" s="194">
        <v>42075</v>
      </c>
      <c r="R27" s="188">
        <v>0</v>
      </c>
      <c r="S27" s="194">
        <v>1881</v>
      </c>
      <c r="T27" s="194">
        <v>3415.5</v>
      </c>
      <c r="U27" s="194">
        <v>5638.05</v>
      </c>
      <c r="V27" s="195">
        <v>7514.1</v>
      </c>
      <c r="W27" s="195">
        <v>9390.15</v>
      </c>
      <c r="X27" s="195">
        <v>13147.2</v>
      </c>
      <c r="Y27" s="195">
        <v>15028.2</v>
      </c>
      <c r="Z27" s="195">
        <v>16904.25</v>
      </c>
      <c r="AA27" s="195">
        <v>18780.3</v>
      </c>
    </row>
    <row r="28" spans="3:27" s="1" customFormat="1" ht="18" customHeight="1" x14ac:dyDescent="0.2">
      <c r="C28" s="168"/>
      <c r="D28" s="168">
        <v>0</v>
      </c>
      <c r="E28" s="168">
        <v>0</v>
      </c>
      <c r="F28" s="168"/>
      <c r="G28" s="168">
        <v>0</v>
      </c>
      <c r="H28" s="168">
        <v>0</v>
      </c>
      <c r="I28" s="174">
        <v>0</v>
      </c>
      <c r="J28" s="162">
        <f t="shared" si="1"/>
        <v>0</v>
      </c>
      <c r="K28" s="168">
        <f t="shared" si="0"/>
        <v>0</v>
      </c>
      <c r="M28" s="287"/>
      <c r="N28" s="287"/>
      <c r="O28" s="288"/>
      <c r="P28" s="187">
        <v>9</v>
      </c>
      <c r="Q28" s="194">
        <v>36585</v>
      </c>
      <c r="R28" s="188">
        <v>0</v>
      </c>
      <c r="S28" s="194">
        <v>1633.5</v>
      </c>
      <c r="T28" s="194">
        <v>2970</v>
      </c>
      <c r="U28" s="194">
        <v>4900.5</v>
      </c>
      <c r="V28" s="195">
        <v>6534</v>
      </c>
      <c r="W28" s="195">
        <v>8167.5</v>
      </c>
      <c r="X28" s="195">
        <v>11434.5</v>
      </c>
      <c r="Y28" s="195">
        <v>13068</v>
      </c>
      <c r="Z28" s="195">
        <v>14701.5</v>
      </c>
      <c r="AA28" s="195">
        <v>16335</v>
      </c>
    </row>
    <row r="29" spans="3:27" s="1" customFormat="1" ht="18" customHeight="1" x14ac:dyDescent="0.2">
      <c r="C29" s="168"/>
      <c r="D29" s="168">
        <v>0</v>
      </c>
      <c r="E29" s="168">
        <v>0</v>
      </c>
      <c r="F29" s="168"/>
      <c r="G29" s="168">
        <v>0</v>
      </c>
      <c r="H29" s="168">
        <v>0</v>
      </c>
      <c r="I29" s="174">
        <v>0</v>
      </c>
      <c r="J29" s="162">
        <f t="shared" si="1"/>
        <v>0</v>
      </c>
      <c r="K29" s="168">
        <f t="shared" si="0"/>
        <v>0</v>
      </c>
      <c r="M29" s="287"/>
      <c r="N29" s="287"/>
      <c r="O29" s="288"/>
      <c r="P29" s="187">
        <v>10</v>
      </c>
      <c r="Q29" s="194">
        <v>31815</v>
      </c>
      <c r="R29" s="188">
        <v>0</v>
      </c>
      <c r="S29" s="194">
        <v>1420.65</v>
      </c>
      <c r="T29" s="194">
        <v>2583</v>
      </c>
      <c r="U29" s="194">
        <v>4261.95</v>
      </c>
      <c r="V29" s="195">
        <v>5682.6</v>
      </c>
      <c r="W29" s="195">
        <v>7053.75</v>
      </c>
      <c r="X29" s="195">
        <v>9944.5499999999993</v>
      </c>
      <c r="Y29" s="195">
        <v>11360.25</v>
      </c>
      <c r="Z29" s="195">
        <v>12780.9</v>
      </c>
      <c r="AA29" s="195">
        <v>14201.55</v>
      </c>
    </row>
    <row r="30" spans="3:27" s="1" customFormat="1" ht="18" customHeight="1" x14ac:dyDescent="0.2">
      <c r="C30" s="168"/>
      <c r="D30" s="168">
        <v>0</v>
      </c>
      <c r="E30" s="168">
        <v>0</v>
      </c>
      <c r="F30" s="168"/>
      <c r="G30" s="168">
        <v>0</v>
      </c>
      <c r="H30" s="168">
        <v>0</v>
      </c>
      <c r="I30" s="174">
        <v>0</v>
      </c>
      <c r="J30" s="162">
        <f t="shared" si="1"/>
        <v>0</v>
      </c>
      <c r="K30" s="168">
        <f t="shared" si="0"/>
        <v>0</v>
      </c>
      <c r="M30" s="287"/>
      <c r="N30" s="287"/>
      <c r="O30" s="288"/>
      <c r="P30" s="187">
        <v>11</v>
      </c>
      <c r="Q30" s="194">
        <v>27675</v>
      </c>
      <c r="R30" s="188">
        <v>0</v>
      </c>
      <c r="S30" s="194">
        <v>1237.5</v>
      </c>
      <c r="T30" s="194">
        <v>2245.5</v>
      </c>
      <c r="U30" s="194">
        <v>3707.55</v>
      </c>
      <c r="V30" s="195">
        <v>4940.1000000000004</v>
      </c>
      <c r="W30" s="195">
        <v>6177.6</v>
      </c>
      <c r="X30" s="195">
        <v>8647.65</v>
      </c>
      <c r="Y30" s="195">
        <v>9880.2000000000007</v>
      </c>
      <c r="Z30" s="195">
        <v>11117.7</v>
      </c>
      <c r="AA30" s="195">
        <v>12350.25</v>
      </c>
    </row>
    <row r="31" spans="3:27" s="1" customFormat="1" ht="18" customHeight="1" x14ac:dyDescent="0.2">
      <c r="C31" s="168"/>
      <c r="D31" s="168">
        <v>0</v>
      </c>
      <c r="E31" s="168">
        <v>0</v>
      </c>
      <c r="F31" s="168"/>
      <c r="G31" s="168">
        <v>0</v>
      </c>
      <c r="H31" s="168">
        <v>0</v>
      </c>
      <c r="I31" s="174">
        <v>0</v>
      </c>
      <c r="J31" s="162">
        <f t="shared" si="1"/>
        <v>0</v>
      </c>
      <c r="K31" s="168">
        <f t="shared" si="0"/>
        <v>0</v>
      </c>
      <c r="M31" s="287"/>
      <c r="N31" s="287"/>
      <c r="O31" s="288"/>
      <c r="P31" s="187">
        <v>12</v>
      </c>
      <c r="Q31" s="194">
        <v>24030</v>
      </c>
      <c r="R31" s="188">
        <v>0</v>
      </c>
      <c r="S31" s="194">
        <v>1074.1500000000001</v>
      </c>
      <c r="T31" s="194">
        <v>1953</v>
      </c>
      <c r="U31" s="194">
        <v>3222.45</v>
      </c>
      <c r="V31" s="195">
        <v>4296.6000000000004</v>
      </c>
      <c r="W31" s="195">
        <v>5370.75</v>
      </c>
      <c r="X31" s="195">
        <v>7519.05</v>
      </c>
      <c r="Y31" s="195">
        <v>8593.2000000000007</v>
      </c>
      <c r="Z31" s="195">
        <v>9667.35</v>
      </c>
      <c r="AA31" s="195">
        <v>10741.5</v>
      </c>
    </row>
    <row r="32" spans="3:27" s="1" customFormat="1" ht="18" customHeight="1" x14ac:dyDescent="0.2">
      <c r="C32" s="175" t="s">
        <v>99</v>
      </c>
      <c r="D32" s="176">
        <f>SUBTOTAL(9,D20:D31)</f>
        <v>0</v>
      </c>
      <c r="E32" s="177"/>
      <c r="F32" s="178"/>
      <c r="G32" s="178"/>
      <c r="H32" s="178"/>
      <c r="I32" s="179"/>
      <c r="J32" s="175" t="s">
        <v>112</v>
      </c>
      <c r="K32" s="180">
        <f>ROUND(SUBTOTAL(9,K20:K31),1)</f>
        <v>0</v>
      </c>
      <c r="P32" s="187">
        <v>13</v>
      </c>
      <c r="Q32" s="194">
        <v>20880</v>
      </c>
      <c r="R32" s="188">
        <v>0</v>
      </c>
      <c r="S32" s="194">
        <v>935.55</v>
      </c>
      <c r="T32" s="194">
        <v>1701</v>
      </c>
      <c r="U32" s="194">
        <v>2801.7</v>
      </c>
      <c r="V32" s="195">
        <v>3737.25</v>
      </c>
      <c r="W32" s="195">
        <v>4672.8</v>
      </c>
      <c r="X32" s="195">
        <v>6538.95</v>
      </c>
      <c r="Y32" s="195">
        <v>7469.55</v>
      </c>
      <c r="Z32" s="195">
        <v>8405.1</v>
      </c>
      <c r="AA32" s="195">
        <v>9340.65</v>
      </c>
    </row>
    <row r="33" spans="3:27" s="1" customFormat="1" ht="18" customHeight="1" x14ac:dyDescent="0.2">
      <c r="C33" s="244" t="s">
        <v>98</v>
      </c>
      <c r="D33" s="245"/>
      <c r="E33" s="245"/>
      <c r="F33" s="245"/>
      <c r="G33" s="245"/>
      <c r="H33" s="245"/>
      <c r="I33" s="245"/>
      <c r="J33" s="245"/>
      <c r="K33" s="246"/>
      <c r="M33" s="287" t="s">
        <v>132</v>
      </c>
      <c r="N33" s="287"/>
      <c r="O33" s="288"/>
      <c r="P33" s="187">
        <v>14</v>
      </c>
      <c r="Q33" s="194">
        <v>18225</v>
      </c>
      <c r="R33" s="188">
        <v>0</v>
      </c>
      <c r="S33" s="194">
        <v>811.8</v>
      </c>
      <c r="T33" s="194">
        <v>1476</v>
      </c>
      <c r="U33" s="194">
        <v>2435.4</v>
      </c>
      <c r="V33" s="195">
        <v>3247.2</v>
      </c>
      <c r="W33" s="195">
        <v>4063.95</v>
      </c>
      <c r="X33" s="195">
        <v>5687.55</v>
      </c>
      <c r="Y33" s="195">
        <v>6499.35</v>
      </c>
      <c r="Z33" s="195">
        <v>7311.15</v>
      </c>
      <c r="AA33" s="195">
        <v>8122.95</v>
      </c>
    </row>
    <row r="34" spans="3:27" s="1" customFormat="1" ht="18" customHeight="1" x14ac:dyDescent="0.2">
      <c r="C34" s="247" t="s">
        <v>100</v>
      </c>
      <c r="D34" s="248"/>
      <c r="E34" s="248"/>
      <c r="F34" s="248"/>
      <c r="G34" s="248"/>
      <c r="H34" s="248"/>
      <c r="I34" s="248"/>
      <c r="J34" s="248"/>
      <c r="K34" s="249"/>
      <c r="M34" s="287"/>
      <c r="N34" s="287"/>
      <c r="O34" s="288"/>
      <c r="P34" s="187">
        <v>18</v>
      </c>
      <c r="Q34" s="194">
        <v>11385</v>
      </c>
      <c r="R34" s="188">
        <v>0</v>
      </c>
      <c r="S34" s="194">
        <v>509.85</v>
      </c>
      <c r="T34" s="194">
        <v>922.5</v>
      </c>
      <c r="U34" s="194">
        <v>1524.6</v>
      </c>
      <c r="V34" s="195">
        <v>2029.5</v>
      </c>
      <c r="W34" s="195">
        <v>2539.35</v>
      </c>
      <c r="X34" s="195">
        <v>3554.1</v>
      </c>
      <c r="Y34" s="195">
        <v>4059</v>
      </c>
      <c r="Z34" s="195">
        <v>4568.8500000000004</v>
      </c>
      <c r="AA34" s="195">
        <v>5073.75</v>
      </c>
    </row>
    <row r="35" spans="3:27" s="1" customFormat="1" x14ac:dyDescent="0.2">
      <c r="C35" s="168" t="s">
        <v>162</v>
      </c>
      <c r="D35" s="168">
        <v>0</v>
      </c>
      <c r="E35" s="168">
        <v>0</v>
      </c>
      <c r="F35" s="168"/>
      <c r="G35" s="168">
        <v>0</v>
      </c>
      <c r="H35" s="168">
        <v>0</v>
      </c>
      <c r="I35" s="174">
        <v>0</v>
      </c>
      <c r="J35" s="162">
        <f>(G35+H35+(G35+H35)*I35)*D35</f>
        <v>0</v>
      </c>
      <c r="K35" s="168">
        <f t="shared" ref="K35:K45" si="2">J35*12</f>
        <v>0</v>
      </c>
      <c r="P35" s="260" t="s">
        <v>134</v>
      </c>
      <c r="Q35" s="261"/>
      <c r="R35" s="261"/>
      <c r="S35" s="261"/>
      <c r="T35" s="261"/>
      <c r="U35" s="262"/>
      <c r="V35" s="196"/>
      <c r="W35" s="196"/>
      <c r="X35" s="196"/>
      <c r="Y35" s="196"/>
      <c r="Z35" s="196"/>
      <c r="AA35" s="196"/>
    </row>
    <row r="36" spans="3:27" s="1" customFormat="1" x14ac:dyDescent="0.2">
      <c r="C36" s="168" t="s">
        <v>156</v>
      </c>
      <c r="D36" s="168">
        <v>0</v>
      </c>
      <c r="E36" s="168">
        <v>0</v>
      </c>
      <c r="F36" s="168"/>
      <c r="G36" s="168">
        <v>0</v>
      </c>
      <c r="H36" s="168">
        <v>0</v>
      </c>
      <c r="I36" s="174">
        <v>0</v>
      </c>
      <c r="J36" s="162">
        <f t="shared" ref="J36:J37" si="3">(G36+H36+(G36+H36)*I36)*D36</f>
        <v>0</v>
      </c>
      <c r="K36" s="168">
        <f t="shared" si="2"/>
        <v>0</v>
      </c>
      <c r="P36" s="187">
        <v>11</v>
      </c>
      <c r="Q36" s="194">
        <v>24030</v>
      </c>
      <c r="R36" s="188">
        <v>0</v>
      </c>
      <c r="S36" s="194">
        <v>1074.1500000000001</v>
      </c>
      <c r="T36" s="194">
        <v>2148.3000000000002</v>
      </c>
      <c r="U36" s="194">
        <v>3222.45</v>
      </c>
      <c r="V36" s="195">
        <v>4296.6000000000004</v>
      </c>
      <c r="W36" s="195">
        <v>5370.75</v>
      </c>
      <c r="X36" s="195">
        <v>7519.05</v>
      </c>
      <c r="Y36" s="195">
        <v>8593.2000000000007</v>
      </c>
      <c r="Z36" s="195">
        <v>9667.35</v>
      </c>
      <c r="AA36" s="195">
        <v>10741.5</v>
      </c>
    </row>
    <row r="37" spans="3:27" s="1" customFormat="1" x14ac:dyDescent="0.2">
      <c r="C37" s="168"/>
      <c r="D37" s="168">
        <v>0</v>
      </c>
      <c r="E37" s="168">
        <v>0</v>
      </c>
      <c r="F37" s="168"/>
      <c r="G37" s="168">
        <v>0</v>
      </c>
      <c r="H37" s="168">
        <v>0</v>
      </c>
      <c r="I37" s="174">
        <v>0</v>
      </c>
      <c r="J37" s="162">
        <f t="shared" si="3"/>
        <v>0</v>
      </c>
      <c r="K37" s="168">
        <f t="shared" si="2"/>
        <v>0</v>
      </c>
      <c r="P37" s="187">
        <v>12</v>
      </c>
      <c r="Q37" s="194">
        <v>20880</v>
      </c>
      <c r="R37" s="188">
        <v>0</v>
      </c>
      <c r="S37" s="194">
        <v>935.55</v>
      </c>
      <c r="T37" s="194">
        <v>1871.1</v>
      </c>
      <c r="U37" s="194">
        <v>2801.7</v>
      </c>
      <c r="V37" s="195">
        <v>3737.25</v>
      </c>
      <c r="W37" s="195">
        <v>4672.8</v>
      </c>
      <c r="X37" s="195">
        <v>6538.95</v>
      </c>
      <c r="Y37" s="195">
        <v>7469.55</v>
      </c>
      <c r="Z37" s="195">
        <v>8405.1</v>
      </c>
      <c r="AA37" s="195">
        <v>9340.65</v>
      </c>
    </row>
    <row r="38" spans="3:27" s="1" customFormat="1" x14ac:dyDescent="0.2">
      <c r="C38" s="247" t="s">
        <v>101</v>
      </c>
      <c r="D38" s="248"/>
      <c r="E38" s="248"/>
      <c r="F38" s="248"/>
      <c r="G38" s="248"/>
      <c r="H38" s="248"/>
      <c r="I38" s="248"/>
      <c r="J38" s="248"/>
      <c r="K38" s="249"/>
      <c r="P38" s="187">
        <v>13</v>
      </c>
      <c r="Q38" s="194">
        <v>18225</v>
      </c>
      <c r="R38" s="188">
        <v>0</v>
      </c>
      <c r="S38" s="194">
        <v>811.8</v>
      </c>
      <c r="T38" s="194">
        <v>1623.6</v>
      </c>
      <c r="U38" s="194">
        <v>2435.4</v>
      </c>
      <c r="V38" s="195">
        <v>3247.2</v>
      </c>
      <c r="W38" s="195">
        <v>4063.95</v>
      </c>
      <c r="X38" s="195">
        <v>5687.55</v>
      </c>
      <c r="Y38" s="195">
        <v>6529.05</v>
      </c>
      <c r="Z38" s="195">
        <v>7311.15</v>
      </c>
      <c r="AA38" s="195">
        <v>8122.95</v>
      </c>
    </row>
    <row r="39" spans="3:27" s="1" customFormat="1" x14ac:dyDescent="0.2">
      <c r="C39" s="168" t="s">
        <v>157</v>
      </c>
      <c r="D39" s="168">
        <v>0</v>
      </c>
      <c r="E39" s="168">
        <v>0</v>
      </c>
      <c r="F39" s="168"/>
      <c r="G39" s="168">
        <v>0</v>
      </c>
      <c r="H39" s="168">
        <v>0</v>
      </c>
      <c r="I39" s="174">
        <v>0</v>
      </c>
      <c r="J39" s="162">
        <f>(G39+H39+(G39+H39)*I39)*D39</f>
        <v>0</v>
      </c>
      <c r="K39" s="168">
        <f t="shared" si="2"/>
        <v>0</v>
      </c>
      <c r="P39" s="187">
        <v>14</v>
      </c>
      <c r="Q39" s="194">
        <v>15885</v>
      </c>
      <c r="R39" s="188">
        <v>0</v>
      </c>
      <c r="S39" s="194">
        <v>707.85</v>
      </c>
      <c r="T39" s="194">
        <v>1415.7</v>
      </c>
      <c r="U39" s="194">
        <v>2118.6</v>
      </c>
      <c r="V39" s="195">
        <v>2826.45</v>
      </c>
      <c r="W39" s="195">
        <v>3534.3</v>
      </c>
      <c r="X39" s="195">
        <v>4945.05</v>
      </c>
      <c r="Y39" s="195">
        <v>5647.95</v>
      </c>
      <c r="Z39" s="195">
        <v>6355.8</v>
      </c>
      <c r="AA39" s="195">
        <v>7063.65</v>
      </c>
    </row>
    <row r="40" spans="3:27" s="1" customFormat="1" x14ac:dyDescent="0.2">
      <c r="C40" s="168" t="s">
        <v>158</v>
      </c>
      <c r="D40" s="168">
        <v>0</v>
      </c>
      <c r="E40" s="168">
        <v>0</v>
      </c>
      <c r="F40" s="168"/>
      <c r="G40" s="168">
        <v>0</v>
      </c>
      <c r="H40" s="168">
        <v>0</v>
      </c>
      <c r="I40" s="174">
        <v>0</v>
      </c>
      <c r="J40" s="162">
        <f t="shared" ref="J40:J41" si="4">(G40+H40+(G40+H40)*I40)*D40</f>
        <v>0</v>
      </c>
      <c r="K40" s="168">
        <f t="shared" si="2"/>
        <v>0</v>
      </c>
      <c r="P40" s="187">
        <v>15</v>
      </c>
      <c r="Q40" s="194">
        <v>14400</v>
      </c>
      <c r="R40" s="188">
        <v>0</v>
      </c>
      <c r="S40" s="194">
        <v>643.5</v>
      </c>
      <c r="T40" s="194">
        <v>1287</v>
      </c>
      <c r="U40" s="194">
        <v>1925.55</v>
      </c>
      <c r="V40" s="195">
        <v>2569.0500000000002</v>
      </c>
      <c r="W40" s="195">
        <v>3212.55</v>
      </c>
      <c r="X40" s="195">
        <v>4494.6000000000004</v>
      </c>
      <c r="Y40" s="195">
        <v>5138.1000000000004</v>
      </c>
      <c r="Z40" s="195">
        <v>5776.65</v>
      </c>
      <c r="AA40" s="195">
        <v>6420.15</v>
      </c>
    </row>
    <row r="41" spans="3:27" s="1" customFormat="1" x14ac:dyDescent="0.2">
      <c r="C41" s="168"/>
      <c r="D41" s="168">
        <v>0</v>
      </c>
      <c r="E41" s="168">
        <v>0</v>
      </c>
      <c r="F41" s="168"/>
      <c r="G41" s="168">
        <v>0</v>
      </c>
      <c r="H41" s="168">
        <v>0</v>
      </c>
      <c r="I41" s="174">
        <v>0</v>
      </c>
      <c r="J41" s="162">
        <f t="shared" si="4"/>
        <v>0</v>
      </c>
      <c r="K41" s="168">
        <f t="shared" si="2"/>
        <v>0</v>
      </c>
      <c r="P41" s="187">
        <v>16</v>
      </c>
      <c r="Q41" s="194">
        <v>13095</v>
      </c>
      <c r="R41" s="188">
        <v>0</v>
      </c>
      <c r="S41" s="194">
        <v>584.1</v>
      </c>
      <c r="T41" s="194">
        <v>1168.2</v>
      </c>
      <c r="U41" s="194">
        <v>1752.3</v>
      </c>
      <c r="V41" s="195">
        <v>2336.4</v>
      </c>
      <c r="W41" s="195">
        <v>2920.5</v>
      </c>
      <c r="X41" s="195">
        <v>4088.7</v>
      </c>
      <c r="Y41" s="195">
        <v>4667.8500000000004</v>
      </c>
      <c r="Z41" s="195">
        <v>5251.95</v>
      </c>
      <c r="AA41" s="195">
        <v>5836.05</v>
      </c>
    </row>
    <row r="42" spans="3:27" s="1" customFormat="1" x14ac:dyDescent="0.2">
      <c r="C42" s="247" t="s">
        <v>102</v>
      </c>
      <c r="D42" s="248"/>
      <c r="E42" s="248"/>
      <c r="F42" s="248"/>
      <c r="G42" s="248"/>
      <c r="H42" s="248"/>
      <c r="I42" s="248"/>
      <c r="J42" s="248"/>
      <c r="K42" s="249"/>
      <c r="P42" s="187">
        <v>17</v>
      </c>
      <c r="Q42" s="194">
        <v>11385</v>
      </c>
      <c r="R42" s="188">
        <v>0</v>
      </c>
      <c r="S42" s="194">
        <v>509.85</v>
      </c>
      <c r="T42" s="194">
        <v>1014.75</v>
      </c>
      <c r="U42" s="194">
        <v>1524.6</v>
      </c>
      <c r="V42" s="195">
        <v>2029.5</v>
      </c>
      <c r="W42" s="195">
        <v>2539.35</v>
      </c>
      <c r="X42" s="195">
        <v>3554.1</v>
      </c>
      <c r="Y42" s="195">
        <v>4059</v>
      </c>
      <c r="Z42" s="195">
        <v>4568.8500000000004</v>
      </c>
      <c r="AA42" s="195">
        <v>5073.75</v>
      </c>
    </row>
    <row r="43" spans="3:27" s="1" customFormat="1" x14ac:dyDescent="0.2">
      <c r="C43" s="172" t="s">
        <v>159</v>
      </c>
      <c r="D43" s="172">
        <v>0</v>
      </c>
      <c r="E43" s="172">
        <v>0</v>
      </c>
      <c r="F43" s="172"/>
      <c r="G43" s="172">
        <v>0</v>
      </c>
      <c r="H43" s="172">
        <v>0</v>
      </c>
      <c r="I43" s="181">
        <v>0</v>
      </c>
      <c r="J43" s="162">
        <f>(G43+H43+(G43+H43)*I43)*D43</f>
        <v>0</v>
      </c>
      <c r="K43" s="168">
        <f t="shared" si="2"/>
        <v>0</v>
      </c>
      <c r="P43" s="187">
        <v>18</v>
      </c>
      <c r="Q43" s="194">
        <v>10395</v>
      </c>
      <c r="R43" s="188">
        <v>0</v>
      </c>
      <c r="S43" s="194">
        <v>460.35</v>
      </c>
      <c r="T43" s="194">
        <v>920.7</v>
      </c>
      <c r="U43" s="194">
        <v>1386</v>
      </c>
      <c r="V43" s="195">
        <v>1841.4</v>
      </c>
      <c r="W43" s="195">
        <v>2306.6999999999998</v>
      </c>
      <c r="X43" s="195">
        <v>3227.4</v>
      </c>
      <c r="Y43" s="195">
        <v>3687.75</v>
      </c>
      <c r="Z43" s="195">
        <v>4153.05</v>
      </c>
      <c r="AA43" s="195">
        <v>4608.45</v>
      </c>
    </row>
    <row r="44" spans="3:27" s="1" customFormat="1" x14ac:dyDescent="0.2">
      <c r="C44" s="172"/>
      <c r="D44" s="172">
        <v>0</v>
      </c>
      <c r="E44" s="172">
        <v>0</v>
      </c>
      <c r="F44" s="172"/>
      <c r="G44" s="172">
        <v>0</v>
      </c>
      <c r="H44" s="172">
        <v>0</v>
      </c>
      <c r="I44" s="181">
        <v>0</v>
      </c>
      <c r="J44" s="162">
        <f t="shared" ref="J44:J45" si="5">(G44+H44+(G44+H44)*I44)*D44</f>
        <v>0</v>
      </c>
      <c r="K44" s="168">
        <f t="shared" si="2"/>
        <v>0</v>
      </c>
      <c r="P44" s="280" t="s">
        <v>135</v>
      </c>
      <c r="Q44" s="280"/>
      <c r="R44" s="280"/>
      <c r="S44" s="280"/>
      <c r="T44" s="280"/>
      <c r="U44" s="280"/>
      <c r="V44" s="281"/>
      <c r="W44" s="281"/>
      <c r="X44" s="281"/>
      <c r="Y44" s="281"/>
      <c r="Z44" s="281"/>
      <c r="AA44" s="281"/>
    </row>
    <row r="45" spans="3:27" s="1" customFormat="1" x14ac:dyDescent="0.2">
      <c r="C45" s="171"/>
      <c r="D45" s="172">
        <v>0</v>
      </c>
      <c r="E45" s="172">
        <v>0</v>
      </c>
      <c r="F45" s="172"/>
      <c r="G45" s="172">
        <v>0</v>
      </c>
      <c r="H45" s="172">
        <v>0</v>
      </c>
      <c r="I45" s="181">
        <v>0</v>
      </c>
      <c r="J45" s="162">
        <f t="shared" si="5"/>
        <v>0</v>
      </c>
      <c r="K45" s="168">
        <f t="shared" si="2"/>
        <v>0</v>
      </c>
      <c r="P45" s="187" t="s">
        <v>94</v>
      </c>
      <c r="Q45" s="197" t="s">
        <v>128</v>
      </c>
      <c r="R45" s="282" t="s">
        <v>129</v>
      </c>
      <c r="S45" s="283"/>
      <c r="T45" s="283"/>
      <c r="U45" s="283"/>
      <c r="V45" s="284"/>
      <c r="W45" s="284"/>
      <c r="X45" s="284"/>
      <c r="Y45" s="284"/>
      <c r="Z45" s="284"/>
      <c r="AA45" s="285"/>
    </row>
    <row r="46" spans="3:27" s="1" customFormat="1" x14ac:dyDescent="0.2">
      <c r="C46" s="176" t="s">
        <v>99</v>
      </c>
      <c r="D46" s="162">
        <f>SUBTOTAL(9,D34:D45)</f>
        <v>0</v>
      </c>
      <c r="E46" s="277" t="s">
        <v>112</v>
      </c>
      <c r="F46" s="278"/>
      <c r="G46" s="278"/>
      <c r="H46" s="278"/>
      <c r="I46" s="278"/>
      <c r="J46" s="279"/>
      <c r="K46" s="180">
        <f>ROUND(SUBTOTAL(9,K34:K45),1)</f>
        <v>0</v>
      </c>
      <c r="P46" s="187"/>
      <c r="Q46" s="197"/>
      <c r="R46" s="197">
        <v>1.1000000000000001</v>
      </c>
      <c r="S46" s="197">
        <v>1.2</v>
      </c>
      <c r="T46" s="197">
        <v>1.3</v>
      </c>
      <c r="U46" s="197">
        <v>2.1</v>
      </c>
      <c r="V46" s="197">
        <v>2.2000000000000002</v>
      </c>
      <c r="W46" s="197">
        <v>2.2999999999999998</v>
      </c>
      <c r="X46" s="197">
        <v>3.1</v>
      </c>
      <c r="Y46" s="197">
        <v>3.2</v>
      </c>
      <c r="Z46" s="197">
        <v>3.3</v>
      </c>
      <c r="AA46" s="197">
        <v>3.4</v>
      </c>
    </row>
    <row r="47" spans="3:27" s="1" customFormat="1" x14ac:dyDescent="0.2">
      <c r="C47" s="182"/>
      <c r="D47" s="183">
        <f>D32+D46</f>
        <v>0</v>
      </c>
      <c r="E47" s="184"/>
      <c r="F47" s="184"/>
      <c r="G47" s="184"/>
      <c r="H47" s="184"/>
      <c r="I47" s="184"/>
      <c r="J47" s="185" t="s">
        <v>160</v>
      </c>
      <c r="K47" s="186">
        <f>ROUND(SUBTOTAL(9,K20:K45),1)</f>
        <v>0</v>
      </c>
      <c r="P47" s="289" t="s">
        <v>130</v>
      </c>
      <c r="Q47" s="289"/>
      <c r="R47" s="289"/>
      <c r="S47" s="289"/>
      <c r="T47" s="289"/>
      <c r="U47" s="289"/>
      <c r="V47" s="198"/>
      <c r="W47" s="198"/>
      <c r="X47" s="198"/>
      <c r="Y47" s="198"/>
      <c r="Z47" s="198"/>
      <c r="AA47" s="198"/>
    </row>
    <row r="48" spans="3:27" s="1" customFormat="1" x14ac:dyDescent="0.2">
      <c r="C48" s="145"/>
      <c r="D48" s="145"/>
      <c r="E48" s="145"/>
      <c r="F48" s="145"/>
      <c r="G48" s="145"/>
      <c r="H48" s="145"/>
      <c r="I48" s="145"/>
      <c r="J48" s="145"/>
      <c r="K48" s="145"/>
      <c r="M48" s="287" t="s">
        <v>131</v>
      </c>
      <c r="N48" s="287"/>
      <c r="O48" s="288"/>
      <c r="P48" s="187">
        <v>6</v>
      </c>
      <c r="Q48" s="199">
        <v>49635</v>
      </c>
      <c r="R48" s="197">
        <v>0</v>
      </c>
      <c r="S48" s="199">
        <v>2217.6</v>
      </c>
      <c r="T48" s="199">
        <v>4435.2</v>
      </c>
      <c r="U48" s="199">
        <v>6652.8</v>
      </c>
      <c r="V48" s="199">
        <v>8870.4</v>
      </c>
      <c r="W48" s="199">
        <v>11088</v>
      </c>
      <c r="X48" s="199">
        <v>15523.2</v>
      </c>
      <c r="Y48" s="199">
        <v>17740.8</v>
      </c>
      <c r="Z48" s="199">
        <v>19958.400000000001</v>
      </c>
      <c r="AA48" s="199">
        <v>22176</v>
      </c>
    </row>
    <row r="49" spans="3:27" s="1" customFormat="1" x14ac:dyDescent="0.2">
      <c r="C49" s="145"/>
      <c r="D49" s="145"/>
      <c r="E49" s="145"/>
      <c r="F49" s="145"/>
      <c r="G49" s="145"/>
      <c r="H49" s="145"/>
      <c r="I49" s="145"/>
      <c r="J49" s="145"/>
      <c r="K49" s="145"/>
      <c r="M49" s="287"/>
      <c r="N49" s="287"/>
      <c r="O49" s="288"/>
      <c r="P49" s="187">
        <v>7</v>
      </c>
      <c r="Q49" s="199">
        <v>43200</v>
      </c>
      <c r="R49" s="197">
        <v>0</v>
      </c>
      <c r="S49" s="199">
        <v>1930.5</v>
      </c>
      <c r="T49" s="199">
        <v>3861</v>
      </c>
      <c r="U49" s="199">
        <v>5786.55</v>
      </c>
      <c r="V49" s="199">
        <v>7717.05</v>
      </c>
      <c r="W49" s="199">
        <v>9642.6</v>
      </c>
      <c r="X49" s="199">
        <v>13498.65</v>
      </c>
      <c r="Y49" s="199">
        <v>15429.15</v>
      </c>
      <c r="Z49" s="199">
        <v>17359.650000000001</v>
      </c>
      <c r="AA49" s="199">
        <v>19285.2</v>
      </c>
    </row>
    <row r="50" spans="3:27" s="1" customFormat="1" x14ac:dyDescent="0.2">
      <c r="C50" s="145"/>
      <c r="D50" s="145"/>
      <c r="E50" s="145"/>
      <c r="F50" s="145"/>
      <c r="G50" s="145"/>
      <c r="H50" s="145"/>
      <c r="I50" s="145"/>
      <c r="J50" s="145"/>
      <c r="K50" s="145"/>
      <c r="M50" s="287"/>
      <c r="N50" s="287"/>
      <c r="O50" s="288"/>
      <c r="P50" s="187">
        <v>8</v>
      </c>
      <c r="Q50" s="199">
        <v>37575</v>
      </c>
      <c r="R50" s="197">
        <v>0</v>
      </c>
      <c r="S50" s="199">
        <v>1668.15</v>
      </c>
      <c r="T50" s="199">
        <v>3356.1</v>
      </c>
      <c r="U50" s="199">
        <v>5034.1499999999996</v>
      </c>
      <c r="V50" s="199">
        <v>6707.25</v>
      </c>
      <c r="W50" s="199">
        <v>8385.2999999999993</v>
      </c>
      <c r="X50" s="199">
        <v>11741.4</v>
      </c>
      <c r="Y50" s="199">
        <v>13414.5</v>
      </c>
      <c r="Z50" s="199">
        <v>15092.55</v>
      </c>
      <c r="AA50" s="199">
        <v>16770.599999999999</v>
      </c>
    </row>
    <row r="51" spans="3:27" s="1" customFormat="1" x14ac:dyDescent="0.2">
      <c r="C51" s="145"/>
      <c r="D51" s="145"/>
      <c r="E51" s="145"/>
      <c r="F51" s="145"/>
      <c r="G51" s="145"/>
      <c r="H51" s="145"/>
      <c r="I51" s="145"/>
      <c r="J51" s="145"/>
      <c r="K51" s="145"/>
      <c r="M51" s="287"/>
      <c r="N51" s="287"/>
      <c r="O51" s="288"/>
      <c r="P51" s="187">
        <v>9</v>
      </c>
      <c r="Q51" s="199">
        <v>32625</v>
      </c>
      <c r="R51" s="197">
        <v>0</v>
      </c>
      <c r="S51" s="199">
        <v>1460.25</v>
      </c>
      <c r="T51" s="199">
        <v>2920.5</v>
      </c>
      <c r="U51" s="199">
        <v>4375.8</v>
      </c>
      <c r="V51" s="199">
        <v>5836.05</v>
      </c>
      <c r="W51" s="199">
        <v>7291.35</v>
      </c>
      <c r="X51" s="199">
        <v>10206.9</v>
      </c>
      <c r="Y51" s="199">
        <v>11667.15</v>
      </c>
      <c r="Z51" s="199">
        <v>13122.45</v>
      </c>
      <c r="AA51" s="199">
        <v>14582.7</v>
      </c>
    </row>
    <row r="52" spans="3:27" s="1" customFormat="1" x14ac:dyDescent="0.2">
      <c r="C52" s="145"/>
      <c r="D52" s="145"/>
      <c r="E52" s="145"/>
      <c r="F52" s="145"/>
      <c r="G52" s="145"/>
      <c r="H52" s="145"/>
      <c r="I52" s="145"/>
      <c r="J52" s="145"/>
      <c r="K52" s="145"/>
      <c r="M52" s="287"/>
      <c r="N52" s="287"/>
      <c r="O52" s="288"/>
      <c r="P52" s="187">
        <v>10</v>
      </c>
      <c r="Q52" s="199">
        <v>28395</v>
      </c>
      <c r="R52" s="197">
        <v>0</v>
      </c>
      <c r="S52" s="199">
        <v>1272.1500000000001</v>
      </c>
      <c r="T52" s="199">
        <v>2539.35</v>
      </c>
      <c r="U52" s="199">
        <v>3806.55</v>
      </c>
      <c r="V52" s="199">
        <v>5073.75</v>
      </c>
      <c r="W52" s="199">
        <v>6340.95</v>
      </c>
      <c r="X52" s="199">
        <v>8875.35</v>
      </c>
      <c r="Y52" s="199">
        <v>10147.5</v>
      </c>
      <c r="Z52" s="199">
        <v>11414.7</v>
      </c>
      <c r="AA52" s="199">
        <v>12681.9</v>
      </c>
    </row>
    <row r="53" spans="3:27" s="1" customFormat="1" x14ac:dyDescent="0.2">
      <c r="C53" s="145"/>
      <c r="D53" s="145"/>
      <c r="E53" s="145"/>
      <c r="F53" s="145"/>
      <c r="G53" s="145"/>
      <c r="H53" s="145"/>
      <c r="I53" s="145"/>
      <c r="J53" s="145"/>
      <c r="K53" s="145"/>
      <c r="M53" s="287"/>
      <c r="N53" s="287"/>
      <c r="O53" s="288"/>
      <c r="P53" s="187">
        <v>11</v>
      </c>
      <c r="Q53" s="199">
        <v>24660</v>
      </c>
      <c r="R53" s="197">
        <v>0</v>
      </c>
      <c r="S53" s="199">
        <v>1103.8499999999999</v>
      </c>
      <c r="T53" s="199">
        <v>2207.6999999999998</v>
      </c>
      <c r="U53" s="199">
        <v>3311.55</v>
      </c>
      <c r="V53" s="199">
        <v>4410.45</v>
      </c>
      <c r="W53" s="199">
        <v>5514.3</v>
      </c>
      <c r="X53" s="199">
        <v>7722</v>
      </c>
      <c r="Y53" s="199">
        <v>8820.9</v>
      </c>
      <c r="Z53" s="199">
        <v>9924.75</v>
      </c>
      <c r="AA53" s="199">
        <v>11028.6</v>
      </c>
    </row>
    <row r="54" spans="3:27" s="1" customFormat="1" x14ac:dyDescent="0.2">
      <c r="C54" s="145"/>
      <c r="D54" s="145"/>
      <c r="E54" s="145"/>
      <c r="F54" s="145"/>
      <c r="G54" s="145"/>
      <c r="H54" s="145"/>
      <c r="I54" s="145"/>
      <c r="J54" s="145"/>
      <c r="K54" s="145"/>
      <c r="M54" s="287"/>
      <c r="N54" s="287"/>
      <c r="O54" s="288"/>
      <c r="P54" s="187">
        <v>12</v>
      </c>
      <c r="Q54" s="199">
        <v>21465</v>
      </c>
      <c r="R54" s="197">
        <v>0</v>
      </c>
      <c r="S54" s="199">
        <v>960.3</v>
      </c>
      <c r="T54" s="199">
        <v>1920.6</v>
      </c>
      <c r="U54" s="199">
        <v>2875.95</v>
      </c>
      <c r="V54" s="199">
        <v>3836.25</v>
      </c>
      <c r="W54" s="199">
        <v>4796.55</v>
      </c>
      <c r="X54" s="199">
        <v>6712.2</v>
      </c>
      <c r="Y54" s="199">
        <v>7672.5</v>
      </c>
      <c r="Z54" s="199">
        <v>8632.7999999999993</v>
      </c>
      <c r="AA54" s="199">
        <v>9588.15</v>
      </c>
    </row>
    <row r="55" spans="3:27" s="1" customFormat="1" x14ac:dyDescent="0.2">
      <c r="C55" s="145"/>
      <c r="D55" s="145"/>
      <c r="E55" s="145"/>
      <c r="F55" s="145"/>
      <c r="G55" s="145"/>
      <c r="H55" s="145"/>
      <c r="I55" s="145"/>
      <c r="J55" s="145"/>
      <c r="K55" s="145"/>
      <c r="M55" s="287" t="s">
        <v>132</v>
      </c>
      <c r="N55" s="287"/>
      <c r="O55" s="288"/>
      <c r="P55" s="187">
        <v>13</v>
      </c>
      <c r="Q55" s="199">
        <v>18720</v>
      </c>
      <c r="R55" s="197">
        <v>0</v>
      </c>
      <c r="S55" s="199">
        <v>836.55</v>
      </c>
      <c r="T55" s="199">
        <v>1668.15</v>
      </c>
      <c r="U55" s="199">
        <v>2504.6999999999998</v>
      </c>
      <c r="V55" s="199">
        <v>3336.3</v>
      </c>
      <c r="W55" s="199">
        <v>4172.8500000000004</v>
      </c>
      <c r="X55" s="199">
        <v>5836.05</v>
      </c>
      <c r="Y55" s="199">
        <v>6672.6</v>
      </c>
      <c r="Z55" s="199">
        <v>7504.2</v>
      </c>
      <c r="AA55" s="199">
        <v>8340.75</v>
      </c>
    </row>
    <row r="56" spans="3:27" s="1" customFormat="1" x14ac:dyDescent="0.2">
      <c r="C56" s="145"/>
      <c r="D56" s="145"/>
      <c r="E56" s="145"/>
      <c r="F56" s="145"/>
      <c r="G56" s="145"/>
      <c r="H56" s="145"/>
      <c r="I56" s="145"/>
      <c r="J56" s="145"/>
      <c r="K56" s="145"/>
      <c r="M56" s="287"/>
      <c r="N56" s="287"/>
      <c r="O56" s="288"/>
      <c r="P56" s="187">
        <v>14</v>
      </c>
      <c r="Q56" s="199">
        <v>16245</v>
      </c>
      <c r="R56" s="197">
        <v>0</v>
      </c>
      <c r="S56" s="199">
        <v>727.65</v>
      </c>
      <c r="T56" s="199">
        <v>1450.35</v>
      </c>
      <c r="U56" s="199">
        <v>2178</v>
      </c>
      <c r="V56" s="199">
        <v>2900.7</v>
      </c>
      <c r="W56" s="199">
        <v>3628.35</v>
      </c>
      <c r="X56" s="199">
        <v>5078.7</v>
      </c>
      <c r="Y56" s="199">
        <v>5801.4</v>
      </c>
      <c r="Z56" s="199">
        <v>6524.1</v>
      </c>
      <c r="AA56" s="199">
        <v>7251.75</v>
      </c>
    </row>
    <row r="57" spans="3:27" s="1" customFormat="1" x14ac:dyDescent="0.2">
      <c r="C57" s="145"/>
      <c r="D57" s="145"/>
      <c r="E57" s="145"/>
      <c r="F57" s="145"/>
      <c r="G57" s="145"/>
      <c r="H57" s="145"/>
      <c r="I57" s="145"/>
      <c r="J57" s="145"/>
      <c r="K57" s="145"/>
      <c r="P57" s="187">
        <v>15</v>
      </c>
      <c r="Q57" s="199">
        <v>14175</v>
      </c>
      <c r="R57" s="197">
        <v>0</v>
      </c>
      <c r="S57" s="199">
        <v>633.6</v>
      </c>
      <c r="T57" s="199">
        <v>1262.25</v>
      </c>
      <c r="U57" s="199">
        <v>1890.9</v>
      </c>
      <c r="V57" s="199">
        <v>2524.5</v>
      </c>
      <c r="W57" s="199">
        <v>3153.15</v>
      </c>
      <c r="X57" s="199">
        <v>4415.3999999999996</v>
      </c>
      <c r="Y57" s="199">
        <v>5044.05</v>
      </c>
      <c r="Z57" s="199">
        <v>5677.65</v>
      </c>
      <c r="AA57" s="199">
        <v>6306.3</v>
      </c>
    </row>
    <row r="58" spans="3:27" s="1" customFormat="1" x14ac:dyDescent="0.2">
      <c r="C58" s="145"/>
      <c r="D58" s="145"/>
      <c r="E58" s="145"/>
      <c r="F58" s="145"/>
      <c r="G58" s="145"/>
      <c r="H58" s="145"/>
      <c r="I58" s="145"/>
      <c r="J58" s="145"/>
      <c r="K58" s="145"/>
      <c r="M58" s="298" t="s">
        <v>133</v>
      </c>
      <c r="N58" s="298"/>
      <c r="O58" s="299"/>
      <c r="P58" s="187">
        <v>16</v>
      </c>
      <c r="Q58" s="199">
        <v>12870</v>
      </c>
      <c r="R58" s="197">
        <v>0</v>
      </c>
      <c r="S58" s="199">
        <v>574.20000000000005</v>
      </c>
      <c r="T58" s="199">
        <v>1148.4000000000001</v>
      </c>
      <c r="U58" s="199">
        <v>1722.6</v>
      </c>
      <c r="V58" s="199">
        <v>2291.85</v>
      </c>
      <c r="W58" s="199">
        <v>2866.05</v>
      </c>
      <c r="X58" s="199">
        <v>4014.45</v>
      </c>
      <c r="Y58" s="199">
        <v>4588.6499999999996</v>
      </c>
      <c r="Z58" s="199">
        <v>5157.8999999999996</v>
      </c>
      <c r="AA58" s="199">
        <v>5732.1</v>
      </c>
    </row>
    <row r="59" spans="3:27" s="1" customFormat="1" x14ac:dyDescent="0.2">
      <c r="C59" s="145"/>
      <c r="D59" s="145"/>
      <c r="E59" s="145"/>
      <c r="F59" s="145"/>
      <c r="G59" s="145"/>
      <c r="H59" s="145"/>
      <c r="I59" s="145"/>
      <c r="J59" s="145"/>
      <c r="K59" s="145"/>
      <c r="M59" s="298"/>
      <c r="N59" s="298"/>
      <c r="O59" s="299"/>
      <c r="P59" s="187">
        <v>17</v>
      </c>
      <c r="Q59" s="199">
        <v>11745</v>
      </c>
      <c r="R59" s="197">
        <v>0</v>
      </c>
      <c r="S59" s="199">
        <v>524.70000000000005</v>
      </c>
      <c r="T59" s="199">
        <v>1044.45</v>
      </c>
      <c r="U59" s="199">
        <v>1564.2</v>
      </c>
      <c r="V59" s="199">
        <v>2083.9499999999998</v>
      </c>
      <c r="W59" s="199">
        <v>2608.65</v>
      </c>
      <c r="X59" s="199">
        <v>3648.15</v>
      </c>
      <c r="Y59" s="199">
        <v>4167.8999999999996</v>
      </c>
      <c r="Z59" s="199">
        <v>4692.6000000000004</v>
      </c>
      <c r="AA59" s="199">
        <v>5212.3500000000004</v>
      </c>
    </row>
    <row r="60" spans="3:27" s="1" customFormat="1" x14ac:dyDescent="0.2">
      <c r="C60" s="145"/>
      <c r="D60" s="145"/>
      <c r="E60" s="145"/>
      <c r="F60" s="145"/>
      <c r="G60" s="145"/>
      <c r="H60" s="145"/>
      <c r="I60" s="145"/>
      <c r="J60" s="145"/>
      <c r="K60" s="145"/>
      <c r="P60" s="187">
        <v>18</v>
      </c>
      <c r="Q60" s="199">
        <v>10215</v>
      </c>
      <c r="R60" s="200">
        <v>0</v>
      </c>
      <c r="S60" s="199">
        <v>455.4</v>
      </c>
      <c r="T60" s="199">
        <v>905.85</v>
      </c>
      <c r="U60" s="199">
        <v>1361.25</v>
      </c>
      <c r="V60" s="199">
        <v>1811.7</v>
      </c>
      <c r="W60" s="199">
        <v>2267.1</v>
      </c>
      <c r="X60" s="199">
        <v>3172.95</v>
      </c>
      <c r="Y60" s="199">
        <v>3628.35</v>
      </c>
      <c r="Z60" s="199">
        <v>4078.8</v>
      </c>
      <c r="AA60" s="199">
        <v>4534.2</v>
      </c>
    </row>
    <row r="61" spans="3:27" s="1" customFormat="1" x14ac:dyDescent="0.2">
      <c r="C61" s="145"/>
      <c r="D61" s="145"/>
      <c r="E61" s="145"/>
      <c r="F61" s="145"/>
      <c r="G61" s="145"/>
      <c r="H61" s="145"/>
      <c r="I61" s="145"/>
      <c r="J61" s="145"/>
      <c r="K61" s="145"/>
      <c r="P61" s="290" t="s">
        <v>134</v>
      </c>
      <c r="Q61" s="291"/>
      <c r="R61" s="291"/>
      <c r="S61" s="291"/>
      <c r="T61" s="291"/>
      <c r="U61" s="292"/>
      <c r="V61" s="198"/>
      <c r="W61" s="198"/>
      <c r="X61" s="198"/>
      <c r="Y61" s="198"/>
      <c r="Z61" s="198"/>
      <c r="AA61" s="198"/>
    </row>
    <row r="62" spans="3:27" s="1" customFormat="1" x14ac:dyDescent="0.2">
      <c r="C62" s="145"/>
      <c r="D62" s="145"/>
      <c r="E62" s="145"/>
      <c r="F62" s="145"/>
      <c r="G62" s="145"/>
      <c r="H62" s="145"/>
      <c r="I62" s="145"/>
      <c r="J62" s="145"/>
      <c r="K62" s="145"/>
      <c r="P62" s="201">
        <v>11</v>
      </c>
      <c r="Q62" s="202">
        <v>21465</v>
      </c>
      <c r="R62" s="197">
        <v>0</v>
      </c>
      <c r="S62" s="202">
        <v>960.3</v>
      </c>
      <c r="T62" s="202">
        <v>1920.6</v>
      </c>
      <c r="U62" s="203">
        <v>2875.95</v>
      </c>
      <c r="V62" s="199">
        <v>3836.25</v>
      </c>
      <c r="W62" s="199">
        <v>4796.55</v>
      </c>
      <c r="X62" s="199">
        <v>6712.2</v>
      </c>
      <c r="Y62" s="199">
        <v>7672.5</v>
      </c>
      <c r="Z62" s="199">
        <v>8632.7999999999993</v>
      </c>
      <c r="AA62" s="199">
        <v>9588.15</v>
      </c>
    </row>
    <row r="63" spans="3:27" s="1" customFormat="1" x14ac:dyDescent="0.2">
      <c r="C63" s="145"/>
      <c r="D63" s="145"/>
      <c r="E63" s="145"/>
      <c r="F63" s="145"/>
      <c r="G63" s="145"/>
      <c r="H63" s="145"/>
      <c r="I63" s="145"/>
      <c r="J63" s="145"/>
      <c r="K63" s="145"/>
      <c r="P63" s="201">
        <v>12</v>
      </c>
      <c r="Q63" s="202">
        <v>18720</v>
      </c>
      <c r="R63" s="197">
        <v>0</v>
      </c>
      <c r="S63" s="202">
        <v>836.55</v>
      </c>
      <c r="T63" s="202">
        <v>1668.15</v>
      </c>
      <c r="U63" s="203">
        <v>2504.6999999999998</v>
      </c>
      <c r="V63" s="199">
        <v>3336.3</v>
      </c>
      <c r="W63" s="199">
        <v>4172.8500000000004</v>
      </c>
      <c r="X63" s="199">
        <v>5836.05</v>
      </c>
      <c r="Y63" s="199">
        <v>6672.6</v>
      </c>
      <c r="Z63" s="199">
        <v>7504.2</v>
      </c>
      <c r="AA63" s="199">
        <v>8340.75</v>
      </c>
    </row>
    <row r="64" spans="3:27" s="1" customFormat="1" x14ac:dyDescent="0.2">
      <c r="C64" s="145"/>
      <c r="D64" s="145"/>
      <c r="E64" s="145"/>
      <c r="F64" s="145"/>
      <c r="G64" s="145"/>
      <c r="H64" s="145"/>
      <c r="I64" s="145"/>
      <c r="J64" s="145"/>
      <c r="K64" s="145"/>
      <c r="P64" s="201">
        <v>13</v>
      </c>
      <c r="Q64" s="202">
        <v>16245</v>
      </c>
      <c r="R64" s="197">
        <v>0</v>
      </c>
      <c r="S64" s="202">
        <v>727.65</v>
      </c>
      <c r="T64" s="202">
        <v>1450.35</v>
      </c>
      <c r="U64" s="203">
        <v>2178</v>
      </c>
      <c r="V64" s="199">
        <v>2900.7</v>
      </c>
      <c r="W64" s="199">
        <v>3628.35</v>
      </c>
      <c r="X64" s="199">
        <v>5078.7</v>
      </c>
      <c r="Y64" s="199">
        <v>5801.4</v>
      </c>
      <c r="Z64" s="199">
        <v>6524.1</v>
      </c>
      <c r="AA64" s="199">
        <v>7251.75</v>
      </c>
    </row>
    <row r="65" spans="3:27" s="1" customFormat="1" x14ac:dyDescent="0.2">
      <c r="C65" s="145"/>
      <c r="D65" s="145"/>
      <c r="E65" s="145"/>
      <c r="F65" s="145"/>
      <c r="G65" s="145"/>
      <c r="H65" s="145"/>
      <c r="I65" s="145"/>
      <c r="J65" s="145"/>
      <c r="K65" s="145"/>
      <c r="P65" s="187">
        <v>14</v>
      </c>
      <c r="Q65" s="199">
        <v>14175</v>
      </c>
      <c r="R65" s="197">
        <v>0</v>
      </c>
      <c r="S65" s="199">
        <v>633.6</v>
      </c>
      <c r="T65" s="199">
        <v>1262.25</v>
      </c>
      <c r="U65" s="199">
        <v>1890.9</v>
      </c>
      <c r="V65" s="199">
        <v>2524.5</v>
      </c>
      <c r="W65" s="199">
        <v>3153.15</v>
      </c>
      <c r="X65" s="199">
        <v>4415.3999999999996</v>
      </c>
      <c r="Y65" s="199">
        <v>5044.05</v>
      </c>
      <c r="Z65" s="199">
        <v>5677.65</v>
      </c>
      <c r="AA65" s="199">
        <v>6306.3</v>
      </c>
    </row>
    <row r="66" spans="3:27" s="1" customFormat="1" x14ac:dyDescent="0.2">
      <c r="C66" s="145"/>
      <c r="D66" s="145"/>
      <c r="E66" s="145"/>
      <c r="F66" s="145"/>
      <c r="G66" s="145"/>
      <c r="H66" s="145"/>
      <c r="I66" s="145"/>
      <c r="J66" s="145"/>
      <c r="K66" s="145"/>
      <c r="P66" s="187">
        <v>15</v>
      </c>
      <c r="Q66" s="199">
        <v>12870</v>
      </c>
      <c r="R66" s="197">
        <v>0</v>
      </c>
      <c r="S66" s="199">
        <v>574.20000000000005</v>
      </c>
      <c r="T66" s="199">
        <v>1148.4000000000001</v>
      </c>
      <c r="U66" s="199">
        <v>1722.6</v>
      </c>
      <c r="V66" s="199">
        <v>2291.85</v>
      </c>
      <c r="W66" s="199">
        <v>2866.05</v>
      </c>
      <c r="X66" s="199">
        <v>4014.45</v>
      </c>
      <c r="Y66" s="199">
        <v>4588.6499999999996</v>
      </c>
      <c r="Z66" s="199">
        <v>5157.8999999999996</v>
      </c>
      <c r="AA66" s="199">
        <v>5732.1</v>
      </c>
    </row>
    <row r="67" spans="3:27" s="1" customFormat="1" x14ac:dyDescent="0.2">
      <c r="C67" s="145"/>
      <c r="D67" s="145"/>
      <c r="E67" s="145"/>
      <c r="F67" s="145"/>
      <c r="G67" s="145"/>
      <c r="H67" s="145"/>
      <c r="I67" s="145"/>
      <c r="J67" s="145"/>
      <c r="K67" s="145"/>
      <c r="P67" s="187">
        <v>16</v>
      </c>
      <c r="Q67" s="199">
        <v>11745</v>
      </c>
      <c r="R67" s="197">
        <v>0</v>
      </c>
      <c r="S67" s="199">
        <v>524.70000000000005</v>
      </c>
      <c r="T67" s="199">
        <v>1044.45</v>
      </c>
      <c r="U67" s="199">
        <v>1564.2</v>
      </c>
      <c r="V67" s="199">
        <v>2083.9499999999998</v>
      </c>
      <c r="W67" s="199">
        <v>2608.65</v>
      </c>
      <c r="X67" s="199">
        <v>3648.15</v>
      </c>
      <c r="Y67" s="199">
        <v>4167.8999999999996</v>
      </c>
      <c r="Z67" s="199">
        <v>4692.6000000000004</v>
      </c>
      <c r="AA67" s="199">
        <v>5212.3500000000004</v>
      </c>
    </row>
    <row r="68" spans="3:27" s="1" customFormat="1" x14ac:dyDescent="0.2">
      <c r="C68" s="145"/>
      <c r="D68" s="145"/>
      <c r="E68" s="145"/>
      <c r="F68" s="145"/>
      <c r="G68" s="145"/>
      <c r="H68" s="145"/>
      <c r="I68" s="145"/>
      <c r="J68" s="145"/>
      <c r="K68" s="145"/>
      <c r="P68" s="187">
        <v>17</v>
      </c>
      <c r="Q68" s="199">
        <v>10215</v>
      </c>
      <c r="R68" s="197">
        <v>0</v>
      </c>
      <c r="S68" s="199">
        <v>455.4</v>
      </c>
      <c r="T68" s="199">
        <v>905.85</v>
      </c>
      <c r="U68" s="199">
        <v>1361.25</v>
      </c>
      <c r="V68" s="199">
        <v>1811.7</v>
      </c>
      <c r="W68" s="199">
        <v>2267.1</v>
      </c>
      <c r="X68" s="199">
        <v>3172.95</v>
      </c>
      <c r="Y68" s="199">
        <v>3628.35</v>
      </c>
      <c r="Z68" s="199">
        <v>4078.8</v>
      </c>
      <c r="AA68" s="199">
        <v>4534.2</v>
      </c>
    </row>
    <row r="69" spans="3:27" s="1" customFormat="1" x14ac:dyDescent="0.2">
      <c r="C69" s="145"/>
      <c r="D69" s="145"/>
      <c r="E69" s="145"/>
      <c r="F69" s="145"/>
      <c r="G69" s="145"/>
      <c r="H69" s="145"/>
      <c r="I69" s="145"/>
      <c r="J69" s="145"/>
      <c r="K69" s="145"/>
      <c r="P69" s="187">
        <v>18</v>
      </c>
      <c r="Q69" s="199">
        <v>10035</v>
      </c>
      <c r="R69" s="197">
        <v>0</v>
      </c>
      <c r="S69" s="199">
        <v>410.85</v>
      </c>
      <c r="T69" s="199">
        <v>821.7</v>
      </c>
      <c r="U69" s="199">
        <v>1232.55</v>
      </c>
      <c r="V69" s="199">
        <v>1643.4</v>
      </c>
      <c r="W69" s="199">
        <v>2054.25</v>
      </c>
      <c r="X69" s="199">
        <v>2880.9</v>
      </c>
      <c r="Y69" s="199">
        <v>3291.75</v>
      </c>
      <c r="Z69" s="199">
        <v>3702.6</v>
      </c>
      <c r="AA69" s="199">
        <v>4113.45</v>
      </c>
    </row>
    <row r="70" spans="3:27" s="1" customFormat="1" x14ac:dyDescent="0.2">
      <c r="C70" s="145"/>
      <c r="D70" s="145"/>
      <c r="E70" s="145"/>
      <c r="F70" s="145"/>
      <c r="G70" s="145"/>
      <c r="H70" s="145"/>
      <c r="I70" s="145"/>
      <c r="J70" s="145"/>
      <c r="K70" s="145"/>
      <c r="P70" s="293" t="s">
        <v>136</v>
      </c>
      <c r="Q70" s="294"/>
      <c r="R70" s="294"/>
      <c r="S70" s="294"/>
      <c r="T70" s="294"/>
      <c r="U70" s="294"/>
      <c r="V70" s="295"/>
      <c r="W70" s="295"/>
      <c r="X70" s="295"/>
      <c r="Y70" s="295"/>
      <c r="Z70" s="295"/>
      <c r="AA70" s="295"/>
    </row>
    <row r="71" spans="3:27" s="1" customFormat="1" x14ac:dyDescent="0.2">
      <c r="C71" s="145"/>
      <c r="D71" s="145"/>
      <c r="E71" s="145"/>
      <c r="F71" s="145"/>
      <c r="G71" s="145"/>
      <c r="H71" s="145"/>
      <c r="I71" s="145"/>
      <c r="J71" s="145"/>
      <c r="K71" s="145"/>
      <c r="P71" s="187" t="s">
        <v>94</v>
      </c>
      <c r="Q71" s="204" t="s">
        <v>128</v>
      </c>
      <c r="R71" s="269" t="s">
        <v>129</v>
      </c>
      <c r="S71" s="270"/>
      <c r="T71" s="270"/>
      <c r="U71" s="270"/>
      <c r="V71" s="271"/>
      <c r="W71" s="271"/>
      <c r="X71" s="271"/>
      <c r="Y71" s="271"/>
      <c r="Z71" s="271"/>
      <c r="AA71" s="272"/>
    </row>
    <row r="72" spans="3:27" s="1" customFormat="1" x14ac:dyDescent="0.2">
      <c r="C72" s="145"/>
      <c r="D72" s="145"/>
      <c r="E72" s="145"/>
      <c r="F72" s="145"/>
      <c r="G72" s="145"/>
      <c r="H72" s="145"/>
      <c r="I72" s="145"/>
      <c r="J72" s="145"/>
      <c r="K72" s="145"/>
      <c r="P72" s="187"/>
      <c r="Q72" s="204"/>
      <c r="R72" s="204">
        <v>1.1000000000000001</v>
      </c>
      <c r="S72" s="204">
        <v>1.2</v>
      </c>
      <c r="T72" s="204">
        <v>1.3</v>
      </c>
      <c r="U72" s="204">
        <v>2.1</v>
      </c>
      <c r="V72" s="204">
        <v>2.2000000000000002</v>
      </c>
      <c r="W72" s="204">
        <v>2.2999999999999998</v>
      </c>
      <c r="X72" s="204">
        <v>3.1</v>
      </c>
      <c r="Y72" s="204">
        <v>3.2</v>
      </c>
      <c r="Z72" s="204">
        <v>3.3</v>
      </c>
      <c r="AA72" s="204">
        <v>3.4</v>
      </c>
    </row>
    <row r="73" spans="3:27" s="1" customFormat="1" x14ac:dyDescent="0.2">
      <c r="C73" s="145"/>
      <c r="D73" s="145"/>
      <c r="E73" s="145"/>
      <c r="F73" s="145"/>
      <c r="G73" s="145"/>
      <c r="H73" s="145"/>
      <c r="I73" s="145"/>
      <c r="J73" s="145"/>
      <c r="K73" s="145"/>
      <c r="P73" s="273" t="s">
        <v>130</v>
      </c>
      <c r="Q73" s="273"/>
      <c r="R73" s="273"/>
      <c r="S73" s="273"/>
      <c r="T73" s="273"/>
      <c r="U73" s="273"/>
      <c r="V73" s="274"/>
      <c r="W73" s="274"/>
      <c r="X73" s="274"/>
      <c r="Y73" s="274"/>
      <c r="Z73" s="274"/>
      <c r="AA73" s="274"/>
    </row>
    <row r="74" spans="3:27" s="1" customFormat="1" x14ac:dyDescent="0.2">
      <c r="C74" s="145"/>
      <c r="D74" s="145"/>
      <c r="E74" s="145"/>
      <c r="F74" s="145"/>
      <c r="G74" s="145"/>
      <c r="H74" s="145"/>
      <c r="I74" s="145"/>
      <c r="J74" s="145"/>
      <c r="K74" s="145"/>
      <c r="L74" s="296" t="s">
        <v>131</v>
      </c>
      <c r="M74" s="296"/>
      <c r="N74" s="296"/>
      <c r="O74" s="297"/>
      <c r="P74" s="187">
        <v>6</v>
      </c>
      <c r="Q74" s="205">
        <v>44730</v>
      </c>
      <c r="R74" s="204">
        <v>0</v>
      </c>
      <c r="S74" s="205">
        <v>1999.8</v>
      </c>
      <c r="T74" s="205">
        <v>3999.6</v>
      </c>
      <c r="U74" s="205">
        <v>5994.45</v>
      </c>
      <c r="V74" s="205">
        <v>7994.25</v>
      </c>
      <c r="W74" s="205">
        <v>9989.1</v>
      </c>
      <c r="X74" s="205">
        <v>13988.7</v>
      </c>
      <c r="Y74" s="205">
        <v>15983.55</v>
      </c>
      <c r="Z74" s="205">
        <v>17983.349999999999</v>
      </c>
      <c r="AA74" s="205">
        <v>19978.2</v>
      </c>
    </row>
    <row r="75" spans="3:27" s="1" customFormat="1" x14ac:dyDescent="0.2">
      <c r="C75" s="145"/>
      <c r="D75" s="145"/>
      <c r="E75" s="145"/>
      <c r="F75" s="145"/>
      <c r="G75" s="145"/>
      <c r="H75" s="145"/>
      <c r="I75" s="145"/>
      <c r="J75" s="145"/>
      <c r="K75" s="145"/>
      <c r="L75" s="296"/>
      <c r="M75" s="296"/>
      <c r="N75" s="296"/>
      <c r="O75" s="297"/>
      <c r="P75" s="187">
        <v>7</v>
      </c>
      <c r="Q75" s="205">
        <v>38925</v>
      </c>
      <c r="R75" s="204">
        <v>0</v>
      </c>
      <c r="S75" s="205">
        <v>1737.45</v>
      </c>
      <c r="T75" s="205">
        <v>3474.9</v>
      </c>
      <c r="U75" s="205">
        <v>5212.3500000000004</v>
      </c>
      <c r="V75" s="205">
        <v>6949.8</v>
      </c>
      <c r="W75" s="205">
        <v>8687.25</v>
      </c>
      <c r="X75" s="205">
        <v>12162.15</v>
      </c>
      <c r="Y75" s="205">
        <v>13899.6</v>
      </c>
      <c r="Z75" s="205">
        <v>15637.05</v>
      </c>
      <c r="AA75" s="205">
        <v>17374.5</v>
      </c>
    </row>
    <row r="76" spans="3:27" s="1" customFormat="1" x14ac:dyDescent="0.2">
      <c r="C76" s="145"/>
      <c r="D76" s="145"/>
      <c r="E76" s="145"/>
      <c r="F76" s="145"/>
      <c r="G76" s="145"/>
      <c r="H76" s="145"/>
      <c r="I76" s="145"/>
      <c r="J76" s="145"/>
      <c r="K76" s="145"/>
      <c r="L76" s="296"/>
      <c r="M76" s="296"/>
      <c r="N76" s="296"/>
      <c r="O76" s="297"/>
      <c r="P76" s="187">
        <v>8</v>
      </c>
      <c r="Q76" s="205">
        <v>33840</v>
      </c>
      <c r="R76" s="204">
        <v>0</v>
      </c>
      <c r="S76" s="205">
        <v>1514.7</v>
      </c>
      <c r="T76" s="205">
        <v>3024.45</v>
      </c>
      <c r="U76" s="205">
        <v>4534.2</v>
      </c>
      <c r="V76" s="205">
        <v>6043.95</v>
      </c>
      <c r="W76" s="205">
        <v>7553.7</v>
      </c>
      <c r="X76" s="205">
        <v>10578.15</v>
      </c>
      <c r="Y76" s="205">
        <v>12087.9</v>
      </c>
      <c r="Z76" s="205">
        <v>13597.65</v>
      </c>
      <c r="AA76" s="205">
        <v>15107.4</v>
      </c>
    </row>
    <row r="77" spans="3:27" s="1" customFormat="1" x14ac:dyDescent="0.2">
      <c r="C77" s="145"/>
      <c r="D77" s="145"/>
      <c r="E77" s="145"/>
      <c r="F77" s="145"/>
      <c r="G77" s="145"/>
      <c r="H77" s="145"/>
      <c r="I77" s="145"/>
      <c r="J77" s="145"/>
      <c r="K77" s="145"/>
      <c r="L77" s="296"/>
      <c r="M77" s="296"/>
      <c r="N77" s="296"/>
      <c r="O77" s="297"/>
      <c r="P77" s="187">
        <v>9</v>
      </c>
      <c r="Q77" s="205">
        <v>29430</v>
      </c>
      <c r="R77" s="204">
        <v>0</v>
      </c>
      <c r="S77" s="205">
        <v>1316.7</v>
      </c>
      <c r="T77" s="205">
        <v>2628.45</v>
      </c>
      <c r="U77" s="205">
        <v>3945.15</v>
      </c>
      <c r="V77" s="205">
        <v>5256.9</v>
      </c>
      <c r="W77" s="205">
        <v>6568.65</v>
      </c>
      <c r="X77" s="205">
        <v>9197.1</v>
      </c>
      <c r="Y77" s="205">
        <v>10508.85</v>
      </c>
      <c r="Z77" s="205">
        <v>11825.55</v>
      </c>
      <c r="AA77" s="205">
        <v>13137.3</v>
      </c>
    </row>
    <row r="78" spans="3:27" s="1" customFormat="1" x14ac:dyDescent="0.2">
      <c r="C78" s="145"/>
      <c r="D78" s="145"/>
      <c r="E78" s="145"/>
      <c r="F78" s="145"/>
      <c r="G78" s="145"/>
      <c r="H78" s="145"/>
      <c r="I78" s="145"/>
      <c r="J78" s="145"/>
      <c r="K78" s="145"/>
      <c r="L78" s="296"/>
      <c r="M78" s="296"/>
      <c r="N78" s="296"/>
      <c r="O78" s="297"/>
      <c r="P78" s="187">
        <v>10</v>
      </c>
      <c r="Q78" s="205">
        <v>25605</v>
      </c>
      <c r="R78" s="204">
        <v>0</v>
      </c>
      <c r="S78" s="205">
        <v>1143.45</v>
      </c>
      <c r="T78" s="205">
        <v>2286.9</v>
      </c>
      <c r="U78" s="205">
        <v>3430.35</v>
      </c>
      <c r="V78" s="205">
        <v>4568.8500000000004</v>
      </c>
      <c r="W78" s="205">
        <v>5712.3</v>
      </c>
      <c r="X78" s="205">
        <v>7999.2</v>
      </c>
      <c r="Y78" s="205">
        <v>9137.7000000000007</v>
      </c>
      <c r="Z78" s="205">
        <v>10281.15</v>
      </c>
      <c r="AA78" s="205">
        <v>11424.6</v>
      </c>
    </row>
    <row r="79" spans="3:27" s="1" customFormat="1" x14ac:dyDescent="0.2">
      <c r="C79" s="145"/>
      <c r="D79" s="145"/>
      <c r="E79" s="145"/>
      <c r="F79" s="145"/>
      <c r="G79" s="145"/>
      <c r="H79" s="145"/>
      <c r="I79" s="145"/>
      <c r="J79" s="145"/>
      <c r="K79" s="145"/>
      <c r="L79" s="296"/>
      <c r="M79" s="296"/>
      <c r="N79" s="296"/>
      <c r="O79" s="297"/>
      <c r="P79" s="187">
        <v>11</v>
      </c>
      <c r="Q79" s="205">
        <v>22275</v>
      </c>
      <c r="R79" s="204">
        <v>0</v>
      </c>
      <c r="S79" s="205">
        <v>994.95</v>
      </c>
      <c r="T79" s="205">
        <v>1989.9</v>
      </c>
      <c r="U79" s="205">
        <v>2979.9</v>
      </c>
      <c r="V79" s="205">
        <v>3974.85</v>
      </c>
      <c r="W79" s="205">
        <v>4969.8</v>
      </c>
      <c r="X79" s="205">
        <v>6954.75</v>
      </c>
      <c r="Y79" s="205">
        <v>7949.7</v>
      </c>
      <c r="Z79" s="205">
        <v>8939.7000000000007</v>
      </c>
      <c r="AA79" s="205">
        <v>9934.65</v>
      </c>
    </row>
    <row r="80" spans="3:27" s="1" customFormat="1" x14ac:dyDescent="0.2">
      <c r="C80" s="145"/>
      <c r="D80" s="145"/>
      <c r="E80" s="145"/>
      <c r="F80" s="145"/>
      <c r="G80" s="145"/>
      <c r="H80" s="145"/>
      <c r="I80" s="145"/>
      <c r="J80" s="145"/>
      <c r="K80" s="145"/>
      <c r="L80" s="296"/>
      <c r="M80" s="296"/>
      <c r="N80" s="296"/>
      <c r="O80" s="297"/>
      <c r="P80" s="187">
        <v>12</v>
      </c>
      <c r="Q80" s="205">
        <v>19350</v>
      </c>
      <c r="R80" s="204">
        <v>0</v>
      </c>
      <c r="S80" s="205">
        <v>866.25</v>
      </c>
      <c r="T80" s="205">
        <v>1727.55</v>
      </c>
      <c r="U80" s="205">
        <v>2593.8000000000002</v>
      </c>
      <c r="V80" s="205">
        <v>3455.1</v>
      </c>
      <c r="W80" s="205">
        <v>4321.3500000000004</v>
      </c>
      <c r="X80" s="205">
        <v>6048.9</v>
      </c>
      <c r="Y80" s="205">
        <v>6910.2</v>
      </c>
      <c r="Z80" s="205">
        <v>7776.45</v>
      </c>
      <c r="AA80" s="205">
        <v>8637.75</v>
      </c>
    </row>
    <row r="81" spans="3:27" s="1" customFormat="1" x14ac:dyDescent="0.2">
      <c r="C81" s="145"/>
      <c r="D81" s="145"/>
      <c r="E81" s="145"/>
      <c r="F81" s="145"/>
      <c r="G81" s="145"/>
      <c r="H81" s="145"/>
      <c r="I81" s="145"/>
      <c r="J81" s="145"/>
      <c r="K81" s="145"/>
      <c r="L81" s="296" t="s">
        <v>132</v>
      </c>
      <c r="M81" s="296"/>
      <c r="N81" s="296"/>
      <c r="O81" s="297"/>
      <c r="P81" s="187">
        <v>13</v>
      </c>
      <c r="Q81" s="205">
        <v>16830</v>
      </c>
      <c r="R81" s="204">
        <v>0</v>
      </c>
      <c r="S81" s="205">
        <v>752.4</v>
      </c>
      <c r="T81" s="205">
        <v>1504.8</v>
      </c>
      <c r="U81" s="205">
        <v>2257.1999999999998</v>
      </c>
      <c r="V81" s="205">
        <v>3004.65</v>
      </c>
      <c r="W81" s="205">
        <v>3757.05</v>
      </c>
      <c r="X81" s="205">
        <v>5261.85</v>
      </c>
      <c r="Y81" s="205">
        <v>6009.3</v>
      </c>
      <c r="Z81" s="205">
        <v>6761.7</v>
      </c>
      <c r="AA81" s="205">
        <v>7514.1</v>
      </c>
    </row>
    <row r="82" spans="3:27" s="1" customFormat="1" x14ac:dyDescent="0.2">
      <c r="C82" s="145"/>
      <c r="D82" s="145"/>
      <c r="E82" s="145"/>
      <c r="F82" s="145"/>
      <c r="G82" s="145"/>
      <c r="H82" s="145"/>
      <c r="I82" s="145"/>
      <c r="J82" s="145"/>
      <c r="K82" s="145"/>
      <c r="L82" s="296"/>
      <c r="M82" s="296"/>
      <c r="N82" s="296"/>
      <c r="O82" s="297"/>
      <c r="P82" s="187">
        <v>14</v>
      </c>
      <c r="Q82" s="205">
        <v>14670</v>
      </c>
      <c r="R82" s="204">
        <v>0</v>
      </c>
      <c r="S82" s="205">
        <v>653.4</v>
      </c>
      <c r="T82" s="205">
        <v>1306.8</v>
      </c>
      <c r="U82" s="205">
        <v>1960.2</v>
      </c>
      <c r="V82" s="205">
        <v>2613.6</v>
      </c>
      <c r="W82" s="205">
        <v>3267</v>
      </c>
      <c r="X82" s="205">
        <v>4573.8</v>
      </c>
      <c r="Y82" s="205">
        <v>5227.2</v>
      </c>
      <c r="Z82" s="205">
        <v>5880.6</v>
      </c>
      <c r="AA82" s="205">
        <v>6534</v>
      </c>
    </row>
    <row r="83" spans="3:27" s="1" customFormat="1" x14ac:dyDescent="0.2">
      <c r="C83" s="145"/>
      <c r="D83" s="145"/>
      <c r="E83" s="145"/>
      <c r="F83" s="145"/>
      <c r="G83" s="145"/>
      <c r="H83" s="145"/>
      <c r="I83" s="145"/>
      <c r="J83" s="145"/>
      <c r="K83" s="145"/>
      <c r="L83" s="296" t="s">
        <v>133</v>
      </c>
      <c r="M83" s="296"/>
      <c r="N83" s="296"/>
      <c r="O83" s="297"/>
      <c r="P83" s="187">
        <v>15</v>
      </c>
      <c r="Q83" s="205">
        <v>12780</v>
      </c>
      <c r="R83" s="204">
        <v>0</v>
      </c>
      <c r="S83" s="205">
        <v>569.25</v>
      </c>
      <c r="T83" s="205">
        <v>1138.5</v>
      </c>
      <c r="U83" s="205">
        <v>1707.75</v>
      </c>
      <c r="V83" s="205">
        <v>2272.0500000000002</v>
      </c>
      <c r="W83" s="205">
        <v>2841.3</v>
      </c>
      <c r="X83" s="205">
        <v>3979.8</v>
      </c>
      <c r="Y83" s="205">
        <v>4544.1000000000004</v>
      </c>
      <c r="Z83" s="205">
        <v>5113.3500000000004</v>
      </c>
      <c r="AA83" s="205">
        <v>5682.6</v>
      </c>
    </row>
    <row r="84" spans="3:27" s="1" customFormat="1" x14ac:dyDescent="0.2">
      <c r="C84" s="145"/>
      <c r="D84" s="145"/>
      <c r="E84" s="145"/>
      <c r="F84" s="145"/>
      <c r="G84" s="145"/>
      <c r="H84" s="145"/>
      <c r="I84" s="145"/>
      <c r="J84" s="145"/>
      <c r="K84" s="145"/>
      <c r="L84" s="296"/>
      <c r="M84" s="296"/>
      <c r="N84" s="296"/>
      <c r="O84" s="297"/>
      <c r="P84" s="187">
        <v>16</v>
      </c>
      <c r="Q84" s="205">
        <v>11610</v>
      </c>
      <c r="R84" s="204">
        <v>0</v>
      </c>
      <c r="S84" s="205">
        <v>519.75</v>
      </c>
      <c r="T84" s="205">
        <v>1034.55</v>
      </c>
      <c r="U84" s="205">
        <v>1549.35</v>
      </c>
      <c r="V84" s="205">
        <v>2069.1</v>
      </c>
      <c r="W84" s="205">
        <v>2583.9</v>
      </c>
      <c r="X84" s="205">
        <v>3618.45</v>
      </c>
      <c r="Y84" s="205">
        <v>4133.25</v>
      </c>
      <c r="Z84" s="205">
        <v>4648.05</v>
      </c>
      <c r="AA84" s="205">
        <v>5162.8500000000004</v>
      </c>
    </row>
    <row r="85" spans="3:27" s="1" customFormat="1" x14ac:dyDescent="0.2">
      <c r="C85" s="145"/>
      <c r="D85" s="145"/>
      <c r="E85" s="145"/>
      <c r="F85" s="145"/>
      <c r="G85" s="145"/>
      <c r="H85" s="145"/>
      <c r="I85" s="145"/>
      <c r="J85" s="145"/>
      <c r="K85" s="145"/>
      <c r="L85" s="296"/>
      <c r="M85" s="296"/>
      <c r="N85" s="296"/>
      <c r="O85" s="297"/>
      <c r="P85" s="187">
        <v>17</v>
      </c>
      <c r="Q85" s="205">
        <v>10575</v>
      </c>
      <c r="R85" s="204">
        <v>0</v>
      </c>
      <c r="S85" s="205">
        <v>470.25</v>
      </c>
      <c r="T85" s="205">
        <v>940.5</v>
      </c>
      <c r="U85" s="205">
        <v>1410.75</v>
      </c>
      <c r="V85" s="205">
        <v>1881</v>
      </c>
      <c r="W85" s="205">
        <v>2351.25</v>
      </c>
      <c r="X85" s="205">
        <v>3286.8</v>
      </c>
      <c r="Y85" s="205">
        <v>3757.05</v>
      </c>
      <c r="Z85" s="205">
        <v>4227.3</v>
      </c>
      <c r="AA85" s="205">
        <v>4697.55</v>
      </c>
    </row>
    <row r="86" spans="3:27" s="1" customFormat="1" x14ac:dyDescent="0.2">
      <c r="C86" s="145"/>
      <c r="D86" s="145"/>
      <c r="E86" s="145"/>
      <c r="F86" s="145"/>
      <c r="G86" s="145"/>
      <c r="H86" s="145"/>
      <c r="I86" s="145"/>
      <c r="J86" s="145"/>
      <c r="K86" s="145"/>
      <c r="P86" s="187">
        <v>18</v>
      </c>
      <c r="Q86" s="205">
        <v>9900</v>
      </c>
      <c r="R86" s="204">
        <v>0</v>
      </c>
      <c r="S86" s="205">
        <v>410.85</v>
      </c>
      <c r="T86" s="205">
        <v>816.75</v>
      </c>
      <c r="U86" s="205">
        <v>1227.5999999999999</v>
      </c>
      <c r="V86" s="205">
        <v>1633.5</v>
      </c>
      <c r="W86" s="205">
        <v>2044.35</v>
      </c>
      <c r="X86" s="205">
        <v>2861.1</v>
      </c>
      <c r="Y86" s="205">
        <v>3267</v>
      </c>
      <c r="Z86" s="205">
        <v>3672.9</v>
      </c>
      <c r="AA86" s="205">
        <v>4083.75</v>
      </c>
    </row>
    <row r="87" spans="3:27" s="1" customFormat="1" x14ac:dyDescent="0.2">
      <c r="C87" s="145"/>
      <c r="D87" s="145"/>
      <c r="E87" s="145"/>
      <c r="F87" s="145"/>
      <c r="G87" s="145"/>
      <c r="H87" s="145"/>
      <c r="I87" s="145"/>
      <c r="J87" s="145"/>
      <c r="K87" s="145"/>
      <c r="P87" s="275" t="s">
        <v>134</v>
      </c>
      <c r="Q87" s="276"/>
      <c r="R87" s="276"/>
      <c r="S87" s="276"/>
      <c r="T87" s="276"/>
      <c r="U87" s="276"/>
      <c r="V87" s="271"/>
      <c r="W87" s="271"/>
      <c r="X87" s="271"/>
      <c r="Y87" s="271"/>
      <c r="Z87" s="271"/>
      <c r="AA87" s="272"/>
    </row>
    <row r="88" spans="3:27" s="1" customFormat="1" x14ac:dyDescent="0.2">
      <c r="C88" s="145"/>
      <c r="D88" s="145"/>
      <c r="E88" s="145"/>
      <c r="F88" s="145"/>
      <c r="G88" s="145"/>
      <c r="H88" s="145"/>
      <c r="I88" s="145"/>
      <c r="J88" s="145"/>
      <c r="K88" s="145"/>
      <c r="P88" s="187">
        <v>11</v>
      </c>
      <c r="Q88" s="205">
        <v>19350</v>
      </c>
      <c r="R88" s="204">
        <v>0</v>
      </c>
      <c r="S88" s="205">
        <v>866.25</v>
      </c>
      <c r="T88" s="205">
        <v>1727.55</v>
      </c>
      <c r="U88" s="205">
        <v>2593.8000000000002</v>
      </c>
      <c r="V88" s="205">
        <v>3455.1</v>
      </c>
      <c r="W88" s="205">
        <v>4321.3500000000004</v>
      </c>
      <c r="X88" s="205">
        <v>6048.9</v>
      </c>
      <c r="Y88" s="205">
        <v>6910.2</v>
      </c>
      <c r="Z88" s="205">
        <v>7776.45</v>
      </c>
      <c r="AA88" s="205">
        <v>8637.75</v>
      </c>
    </row>
    <row r="89" spans="3:27" s="1" customFormat="1" x14ac:dyDescent="0.2">
      <c r="C89" s="145"/>
      <c r="D89" s="145"/>
      <c r="E89" s="145"/>
      <c r="F89" s="145"/>
      <c r="G89" s="145"/>
      <c r="H89" s="145"/>
      <c r="I89" s="145"/>
      <c r="J89" s="145"/>
      <c r="K89" s="145"/>
      <c r="P89" s="187">
        <v>12</v>
      </c>
      <c r="Q89" s="205">
        <v>16830</v>
      </c>
      <c r="R89" s="204">
        <v>0</v>
      </c>
      <c r="S89" s="205">
        <v>752.4</v>
      </c>
      <c r="T89" s="205">
        <v>1504.8</v>
      </c>
      <c r="U89" s="205">
        <v>2257.1999999999998</v>
      </c>
      <c r="V89" s="205">
        <v>3004.65</v>
      </c>
      <c r="W89" s="205">
        <v>3757.05</v>
      </c>
      <c r="X89" s="205">
        <v>5261.85</v>
      </c>
      <c r="Y89" s="205">
        <v>6009.3</v>
      </c>
      <c r="Z89" s="205">
        <v>6761.7</v>
      </c>
      <c r="AA89" s="205">
        <v>7514.1</v>
      </c>
    </row>
    <row r="90" spans="3:27" s="1" customFormat="1" x14ac:dyDescent="0.2">
      <c r="C90" s="145"/>
      <c r="D90" s="145"/>
      <c r="E90" s="145"/>
      <c r="F90" s="145"/>
      <c r="G90" s="145"/>
      <c r="H90" s="145"/>
      <c r="I90" s="145"/>
      <c r="J90" s="145"/>
      <c r="K90" s="145"/>
      <c r="P90" s="187">
        <v>13</v>
      </c>
      <c r="Q90" s="205">
        <v>14670</v>
      </c>
      <c r="R90" s="204">
        <v>0</v>
      </c>
      <c r="S90" s="205">
        <v>653.4</v>
      </c>
      <c r="T90" s="205">
        <v>1306.8</v>
      </c>
      <c r="U90" s="205">
        <v>1960.2</v>
      </c>
      <c r="V90" s="205">
        <v>2613.6</v>
      </c>
      <c r="W90" s="205">
        <v>3267</v>
      </c>
      <c r="X90" s="205">
        <v>4573.8</v>
      </c>
      <c r="Y90" s="205">
        <v>5227.2</v>
      </c>
      <c r="Z90" s="205">
        <v>5880.6</v>
      </c>
      <c r="AA90" s="205">
        <v>6534</v>
      </c>
    </row>
    <row r="91" spans="3:27" s="1" customFormat="1" x14ac:dyDescent="0.2">
      <c r="C91" s="145"/>
      <c r="D91" s="145"/>
      <c r="E91" s="145"/>
      <c r="F91" s="145"/>
      <c r="G91" s="145"/>
      <c r="H91" s="145"/>
      <c r="I91" s="145"/>
      <c r="J91" s="145"/>
      <c r="K91" s="145"/>
      <c r="P91" s="187">
        <v>14</v>
      </c>
      <c r="Q91" s="205">
        <v>12780</v>
      </c>
      <c r="R91" s="204">
        <v>0</v>
      </c>
      <c r="S91" s="205">
        <v>569.25</v>
      </c>
      <c r="T91" s="205">
        <v>1138.5</v>
      </c>
      <c r="U91" s="205">
        <v>1707.75</v>
      </c>
      <c r="V91" s="205">
        <v>2272.0500000000002</v>
      </c>
      <c r="W91" s="205">
        <v>2841.3</v>
      </c>
      <c r="X91" s="205">
        <v>3979.8</v>
      </c>
      <c r="Y91" s="205">
        <v>4544.1000000000004</v>
      </c>
      <c r="Z91" s="205">
        <v>5113.3500000000004</v>
      </c>
      <c r="AA91" s="205">
        <v>5682.6</v>
      </c>
    </row>
    <row r="92" spans="3:27" s="1" customFormat="1" x14ac:dyDescent="0.2">
      <c r="C92" s="145"/>
      <c r="D92" s="145"/>
      <c r="E92" s="145"/>
      <c r="F92" s="145"/>
      <c r="G92" s="145"/>
      <c r="H92" s="145"/>
      <c r="I92" s="145"/>
      <c r="J92" s="145"/>
      <c r="K92" s="145"/>
      <c r="P92" s="187">
        <v>15</v>
      </c>
      <c r="Q92" s="205">
        <v>11610</v>
      </c>
      <c r="R92" s="204">
        <v>0</v>
      </c>
      <c r="S92" s="205">
        <v>519.75</v>
      </c>
      <c r="T92" s="205">
        <v>1034.55</v>
      </c>
      <c r="U92" s="205">
        <v>1549.35</v>
      </c>
      <c r="V92" s="205">
        <v>2069.1</v>
      </c>
      <c r="W92" s="205">
        <v>2583.9</v>
      </c>
      <c r="X92" s="205">
        <v>3618.45</v>
      </c>
      <c r="Y92" s="205">
        <v>4133.25</v>
      </c>
      <c r="Z92" s="205">
        <v>4648.05</v>
      </c>
      <c r="AA92" s="205">
        <v>5162.8500000000004</v>
      </c>
    </row>
    <row r="93" spans="3:27" s="1" customFormat="1" x14ac:dyDescent="0.2">
      <c r="C93" s="145"/>
      <c r="D93" s="145"/>
      <c r="E93" s="145"/>
      <c r="F93" s="145"/>
      <c r="G93" s="145"/>
      <c r="H93" s="145"/>
      <c r="I93" s="145"/>
      <c r="J93" s="145"/>
      <c r="K93" s="145"/>
      <c r="P93" s="187">
        <v>16</v>
      </c>
      <c r="Q93" s="205">
        <v>10575</v>
      </c>
      <c r="R93" s="204">
        <v>0</v>
      </c>
      <c r="S93" s="205">
        <v>470.25</v>
      </c>
      <c r="T93" s="205">
        <v>940.5</v>
      </c>
      <c r="U93" s="205">
        <v>1410.75</v>
      </c>
      <c r="V93" s="205">
        <v>1881</v>
      </c>
      <c r="W93" s="205">
        <v>2351.25</v>
      </c>
      <c r="X93" s="205">
        <v>3286.8</v>
      </c>
      <c r="Y93" s="205">
        <v>3757.05</v>
      </c>
      <c r="Z93" s="205">
        <v>4227.3</v>
      </c>
      <c r="AA93" s="205">
        <v>4747.05</v>
      </c>
    </row>
    <row r="94" spans="3:27" s="1" customFormat="1" x14ac:dyDescent="0.2">
      <c r="C94" s="145"/>
      <c r="D94" s="145"/>
      <c r="E94" s="145"/>
      <c r="F94" s="145"/>
      <c r="G94" s="145"/>
      <c r="H94" s="145"/>
      <c r="I94" s="145"/>
      <c r="J94" s="145"/>
      <c r="K94" s="145"/>
      <c r="P94" s="187">
        <v>17</v>
      </c>
      <c r="Q94" s="205">
        <v>9900</v>
      </c>
      <c r="R94" s="204">
        <v>0</v>
      </c>
      <c r="S94" s="205">
        <v>410.85</v>
      </c>
      <c r="T94" s="205">
        <v>816.75</v>
      </c>
      <c r="U94" s="205">
        <v>1227.5999999999999</v>
      </c>
      <c r="V94" s="205">
        <v>1633.5</v>
      </c>
      <c r="W94" s="205">
        <v>2044.35</v>
      </c>
      <c r="X94" s="205">
        <v>2861.1</v>
      </c>
      <c r="Y94" s="205">
        <v>3267</v>
      </c>
      <c r="Z94" s="205">
        <v>3672.9</v>
      </c>
      <c r="AA94" s="205">
        <v>4083.75</v>
      </c>
    </row>
    <row r="95" spans="3:27" s="1" customFormat="1" x14ac:dyDescent="0.2">
      <c r="C95" s="145"/>
      <c r="D95" s="145"/>
      <c r="E95" s="145"/>
      <c r="F95" s="145"/>
      <c r="G95" s="145"/>
      <c r="H95" s="145"/>
      <c r="I95" s="145"/>
      <c r="J95" s="145"/>
      <c r="K95" s="145"/>
      <c r="P95" s="187">
        <v>18</v>
      </c>
      <c r="Q95" s="205">
        <v>9765</v>
      </c>
      <c r="R95" s="204">
        <v>0</v>
      </c>
      <c r="S95" s="205">
        <v>371.25</v>
      </c>
      <c r="T95" s="205">
        <v>737.55</v>
      </c>
      <c r="U95" s="205">
        <v>1108.8</v>
      </c>
      <c r="V95" s="205">
        <v>1475.1</v>
      </c>
      <c r="W95" s="205">
        <v>1846.35</v>
      </c>
      <c r="X95" s="205">
        <v>2583.9</v>
      </c>
      <c r="Y95" s="205">
        <v>2950.2</v>
      </c>
      <c r="Z95" s="205">
        <v>3316.5</v>
      </c>
      <c r="AA95" s="205">
        <v>3687.75</v>
      </c>
    </row>
    <row r="96" spans="3:27" s="1" customFormat="1" x14ac:dyDescent="0.2">
      <c r="C96" s="145"/>
      <c r="D96" s="145"/>
      <c r="E96" s="145"/>
      <c r="F96" s="145"/>
      <c r="G96" s="145"/>
      <c r="H96" s="145"/>
      <c r="I96" s="145"/>
      <c r="J96" s="145"/>
      <c r="K96" s="145"/>
    </row>
    <row r="97" spans="3:11" s="1" customFormat="1" x14ac:dyDescent="0.2">
      <c r="C97" s="145"/>
      <c r="D97" s="145"/>
      <c r="E97" s="145"/>
      <c r="F97" s="145"/>
      <c r="G97" s="145"/>
      <c r="H97" s="145"/>
      <c r="I97" s="145"/>
      <c r="J97" s="145"/>
      <c r="K97" s="145"/>
    </row>
    <row r="98" spans="3:11" s="1" customFormat="1" x14ac:dyDescent="0.2">
      <c r="C98" s="145"/>
      <c r="D98" s="145"/>
      <c r="E98" s="145"/>
      <c r="F98" s="145"/>
      <c r="G98" s="145"/>
      <c r="H98" s="145"/>
      <c r="I98" s="145"/>
      <c r="J98" s="145"/>
      <c r="K98" s="145"/>
    </row>
    <row r="99" spans="3:11" s="1" customFormat="1" x14ac:dyDescent="0.2">
      <c r="C99" s="145"/>
      <c r="D99" s="145"/>
      <c r="E99" s="145"/>
      <c r="F99" s="145"/>
      <c r="G99" s="145"/>
      <c r="H99" s="145"/>
      <c r="I99" s="145"/>
      <c r="J99" s="145"/>
      <c r="K99" s="145"/>
    </row>
    <row r="100" spans="3:11" s="1" customFormat="1" x14ac:dyDescent="0.2">
      <c r="C100" s="145"/>
      <c r="D100" s="145"/>
      <c r="E100" s="145"/>
      <c r="F100" s="145"/>
      <c r="G100" s="145"/>
      <c r="H100" s="145"/>
      <c r="I100" s="145"/>
      <c r="J100" s="145"/>
      <c r="K100" s="145"/>
    </row>
    <row r="101" spans="3:11" s="1" customFormat="1" x14ac:dyDescent="0.2">
      <c r="C101" s="145"/>
      <c r="D101" s="145"/>
      <c r="E101" s="145"/>
      <c r="F101" s="145"/>
      <c r="G101" s="145"/>
      <c r="H101" s="145"/>
      <c r="I101" s="145"/>
      <c r="J101" s="145"/>
      <c r="K101" s="145"/>
    </row>
    <row r="102" spans="3:11" s="1" customFormat="1" x14ac:dyDescent="0.2">
      <c r="C102" s="145"/>
      <c r="D102" s="145"/>
      <c r="E102" s="145"/>
      <c r="F102" s="145"/>
      <c r="G102" s="145"/>
      <c r="H102" s="145"/>
      <c r="I102" s="145"/>
      <c r="J102" s="145"/>
      <c r="K102" s="145"/>
    </row>
    <row r="103" spans="3:11" s="1" customFormat="1" x14ac:dyDescent="0.2">
      <c r="C103" s="145"/>
      <c r="D103" s="145"/>
      <c r="E103" s="145"/>
      <c r="F103" s="145"/>
      <c r="G103" s="145"/>
      <c r="H103" s="145"/>
      <c r="I103" s="145"/>
      <c r="J103" s="145"/>
      <c r="K103" s="145"/>
    </row>
    <row r="104" spans="3:11" s="1" customFormat="1" x14ac:dyDescent="0.2">
      <c r="C104" s="145"/>
      <c r="D104" s="145"/>
      <c r="E104" s="145"/>
      <c r="F104" s="145"/>
      <c r="G104" s="145"/>
      <c r="H104" s="145"/>
      <c r="I104" s="145"/>
      <c r="J104" s="145"/>
      <c r="K104" s="145"/>
    </row>
    <row r="105" spans="3:11" s="1" customFormat="1" x14ac:dyDescent="0.2">
      <c r="C105" s="145"/>
      <c r="D105" s="145"/>
      <c r="E105" s="145"/>
      <c r="F105" s="145"/>
      <c r="G105" s="145"/>
      <c r="H105" s="145"/>
      <c r="I105" s="145"/>
      <c r="J105" s="145"/>
      <c r="K105" s="145"/>
    </row>
    <row r="106" spans="3:11" s="1" customFormat="1" x14ac:dyDescent="0.2">
      <c r="C106" s="145"/>
      <c r="D106" s="145"/>
      <c r="E106" s="145"/>
      <c r="F106" s="145"/>
      <c r="G106" s="145"/>
      <c r="H106" s="145"/>
      <c r="I106" s="145"/>
      <c r="J106" s="145"/>
      <c r="K106" s="145"/>
    </row>
    <row r="107" spans="3:11" s="1" customFormat="1" x14ac:dyDescent="0.2">
      <c r="C107" s="145"/>
      <c r="D107" s="145"/>
      <c r="E107" s="145"/>
      <c r="F107" s="145"/>
      <c r="G107" s="145"/>
      <c r="H107" s="145"/>
      <c r="I107" s="145"/>
      <c r="J107" s="145"/>
      <c r="K107" s="145"/>
    </row>
    <row r="108" spans="3:11" s="1" customFormat="1" x14ac:dyDescent="0.2">
      <c r="C108" s="145"/>
      <c r="D108" s="145"/>
      <c r="E108" s="145"/>
      <c r="F108" s="145"/>
      <c r="G108" s="145"/>
      <c r="H108" s="145"/>
      <c r="I108" s="145"/>
      <c r="J108" s="145"/>
      <c r="K108" s="145"/>
    </row>
    <row r="109" spans="3:11" s="1" customFormat="1" x14ac:dyDescent="0.2">
      <c r="C109" s="145"/>
      <c r="D109" s="145"/>
      <c r="E109" s="145"/>
      <c r="F109" s="145"/>
      <c r="G109" s="145"/>
      <c r="H109" s="145"/>
      <c r="I109" s="145"/>
      <c r="J109" s="145"/>
      <c r="K109" s="145"/>
    </row>
    <row r="110" spans="3:11" s="1" customFormat="1" x14ac:dyDescent="0.2">
      <c r="C110" s="145"/>
      <c r="D110" s="145"/>
      <c r="E110" s="145"/>
      <c r="F110" s="145"/>
      <c r="G110" s="145"/>
      <c r="H110" s="145"/>
      <c r="I110" s="145"/>
      <c r="J110" s="145"/>
      <c r="K110" s="145"/>
    </row>
    <row r="111" spans="3:11" s="1" customFormat="1" x14ac:dyDescent="0.2">
      <c r="C111" s="145"/>
      <c r="D111" s="145"/>
      <c r="E111" s="145"/>
      <c r="F111" s="145"/>
      <c r="G111" s="145"/>
      <c r="H111" s="145"/>
      <c r="I111" s="145"/>
      <c r="J111" s="145"/>
      <c r="K111" s="145"/>
    </row>
    <row r="112" spans="3:11" s="1" customFormat="1" x14ac:dyDescent="0.2">
      <c r="C112" s="145"/>
      <c r="D112" s="145"/>
      <c r="E112" s="145"/>
      <c r="F112" s="145"/>
      <c r="G112" s="145"/>
      <c r="H112" s="145"/>
      <c r="I112" s="145"/>
      <c r="J112" s="145"/>
      <c r="K112" s="145"/>
    </row>
    <row r="113" spans="3:11" s="1" customFormat="1" x14ac:dyDescent="0.2">
      <c r="C113" s="145"/>
      <c r="D113" s="145"/>
      <c r="E113" s="145"/>
      <c r="F113" s="145"/>
      <c r="G113" s="145"/>
      <c r="H113" s="145"/>
      <c r="I113" s="145"/>
      <c r="J113" s="145"/>
      <c r="K113" s="145"/>
    </row>
    <row r="114" spans="3:11" s="1" customFormat="1" x14ac:dyDescent="0.2">
      <c r="C114" s="145"/>
      <c r="D114" s="145"/>
      <c r="E114" s="145"/>
      <c r="F114" s="145"/>
      <c r="G114" s="145"/>
      <c r="H114" s="145"/>
      <c r="I114" s="145"/>
      <c r="J114" s="145"/>
      <c r="K114" s="145"/>
    </row>
    <row r="115" spans="3:11" s="1" customFormat="1" x14ac:dyDescent="0.2">
      <c r="C115" s="145"/>
      <c r="D115" s="145"/>
      <c r="E115" s="145"/>
      <c r="F115" s="145"/>
      <c r="G115" s="145"/>
      <c r="H115" s="145"/>
      <c r="I115" s="145"/>
      <c r="J115" s="145"/>
      <c r="K115" s="145"/>
    </row>
    <row r="116" spans="3:11" s="1" customFormat="1" x14ac:dyDescent="0.2">
      <c r="C116" s="145"/>
      <c r="D116" s="145"/>
      <c r="E116" s="145"/>
      <c r="F116" s="145"/>
      <c r="G116" s="145"/>
      <c r="H116" s="145"/>
      <c r="I116" s="145"/>
      <c r="J116" s="145"/>
      <c r="K116" s="145"/>
    </row>
    <row r="117" spans="3:11" s="1" customFormat="1" x14ac:dyDescent="0.2">
      <c r="C117" s="145"/>
      <c r="D117" s="145"/>
      <c r="E117" s="145"/>
      <c r="F117" s="145"/>
      <c r="G117" s="145"/>
      <c r="H117" s="145"/>
      <c r="I117" s="145"/>
      <c r="J117" s="145"/>
      <c r="K117" s="145"/>
    </row>
    <row r="118" spans="3:11" s="1" customFormat="1" x14ac:dyDescent="0.2">
      <c r="C118" s="145"/>
      <c r="D118" s="145"/>
      <c r="E118" s="145"/>
      <c r="F118" s="145"/>
      <c r="G118" s="145"/>
      <c r="H118" s="145"/>
      <c r="I118" s="145"/>
      <c r="J118" s="145"/>
      <c r="K118" s="145"/>
    </row>
    <row r="119" spans="3:11" s="1" customFormat="1" x14ac:dyDescent="0.2">
      <c r="C119" s="145"/>
      <c r="D119" s="145"/>
      <c r="E119" s="145"/>
      <c r="F119" s="145"/>
      <c r="G119" s="145"/>
      <c r="H119" s="145"/>
      <c r="I119" s="145"/>
      <c r="J119" s="145"/>
      <c r="K119" s="145"/>
    </row>
    <row r="120" spans="3:11" s="1" customFormat="1" x14ac:dyDescent="0.2">
      <c r="C120" s="145"/>
      <c r="D120" s="145"/>
      <c r="E120" s="145"/>
      <c r="F120" s="145"/>
      <c r="G120" s="145"/>
      <c r="H120" s="145"/>
      <c r="I120" s="145"/>
      <c r="J120" s="145"/>
      <c r="K120" s="145"/>
    </row>
    <row r="121" spans="3:11" s="1" customFormat="1" x14ac:dyDescent="0.2">
      <c r="C121" s="145"/>
      <c r="D121" s="145"/>
      <c r="E121" s="145"/>
      <c r="F121" s="145"/>
      <c r="G121" s="145"/>
      <c r="H121" s="145"/>
      <c r="I121" s="145"/>
      <c r="J121" s="145"/>
      <c r="K121" s="145"/>
    </row>
    <row r="122" spans="3:11" s="1" customFormat="1" x14ac:dyDescent="0.2">
      <c r="C122" s="145"/>
      <c r="D122" s="145"/>
      <c r="E122" s="145"/>
      <c r="F122" s="145"/>
      <c r="G122" s="145"/>
      <c r="H122" s="145"/>
      <c r="I122" s="145"/>
      <c r="J122" s="145"/>
      <c r="K122" s="145"/>
    </row>
    <row r="123" spans="3:11" s="1" customFormat="1" x14ac:dyDescent="0.2">
      <c r="C123" s="145"/>
      <c r="D123" s="145"/>
      <c r="E123" s="145"/>
      <c r="F123" s="145"/>
      <c r="G123" s="145"/>
      <c r="H123" s="145"/>
      <c r="I123" s="145"/>
      <c r="J123" s="145"/>
      <c r="K123" s="145"/>
    </row>
    <row r="124" spans="3:11" s="1" customFormat="1" x14ac:dyDescent="0.2">
      <c r="C124" s="145"/>
      <c r="D124" s="145"/>
      <c r="E124" s="145"/>
      <c r="F124" s="145"/>
      <c r="G124" s="145"/>
      <c r="H124" s="145"/>
      <c r="I124" s="145"/>
      <c r="J124" s="145"/>
      <c r="K124" s="145"/>
    </row>
    <row r="125" spans="3:11" s="1" customFormat="1" x14ac:dyDescent="0.2">
      <c r="C125" s="145"/>
      <c r="D125" s="145"/>
      <c r="E125" s="145"/>
      <c r="F125" s="145"/>
      <c r="G125" s="145"/>
      <c r="H125" s="145"/>
      <c r="I125" s="145"/>
      <c r="J125" s="145"/>
      <c r="K125" s="145"/>
    </row>
    <row r="126" spans="3:11" s="1" customFormat="1" x14ac:dyDescent="0.2">
      <c r="C126" s="145"/>
      <c r="D126" s="145"/>
      <c r="E126" s="145"/>
      <c r="F126" s="145"/>
      <c r="G126" s="145"/>
      <c r="H126" s="145"/>
      <c r="I126" s="145"/>
      <c r="J126" s="145"/>
      <c r="K126" s="145"/>
    </row>
    <row r="127" spans="3:11" s="1" customFormat="1" x14ac:dyDescent="0.2">
      <c r="C127" s="145"/>
      <c r="D127" s="145"/>
      <c r="E127" s="145"/>
      <c r="F127" s="145"/>
      <c r="G127" s="145"/>
      <c r="H127" s="145"/>
      <c r="I127" s="145"/>
      <c r="J127" s="145"/>
      <c r="K127" s="145"/>
    </row>
    <row r="128" spans="3:11" s="1" customFormat="1" x14ac:dyDescent="0.2">
      <c r="C128" s="145"/>
      <c r="D128" s="145"/>
      <c r="E128" s="145"/>
      <c r="F128" s="145"/>
      <c r="G128" s="145"/>
      <c r="H128" s="145"/>
      <c r="I128" s="145"/>
      <c r="J128" s="145"/>
      <c r="K128" s="145"/>
    </row>
    <row r="129" spans="3:11" s="1" customFormat="1" x14ac:dyDescent="0.2">
      <c r="C129" s="145"/>
      <c r="D129" s="145"/>
      <c r="E129" s="145"/>
      <c r="F129" s="145"/>
      <c r="G129" s="145"/>
      <c r="H129" s="145"/>
      <c r="I129" s="145"/>
      <c r="J129" s="145"/>
      <c r="K129" s="145"/>
    </row>
    <row r="130" spans="3:11" s="1" customFormat="1" x14ac:dyDescent="0.2">
      <c r="C130" s="145"/>
      <c r="D130" s="145"/>
      <c r="E130" s="145"/>
      <c r="F130" s="145"/>
      <c r="G130" s="145"/>
      <c r="H130" s="145"/>
      <c r="I130" s="145"/>
      <c r="J130" s="145"/>
      <c r="K130" s="145"/>
    </row>
    <row r="131" spans="3:11" s="1" customFormat="1" x14ac:dyDescent="0.2">
      <c r="C131" s="145"/>
      <c r="D131" s="145"/>
      <c r="E131" s="145"/>
      <c r="F131" s="145"/>
      <c r="G131" s="145"/>
      <c r="H131" s="145"/>
      <c r="I131" s="145"/>
      <c r="J131" s="145"/>
      <c r="K131" s="145"/>
    </row>
    <row r="132" spans="3:11" s="1" customFormat="1" x14ac:dyDescent="0.2">
      <c r="C132" s="145"/>
      <c r="D132" s="145"/>
      <c r="E132" s="145"/>
      <c r="F132" s="145"/>
      <c r="G132" s="145"/>
      <c r="H132" s="145"/>
      <c r="I132" s="145"/>
      <c r="J132" s="145"/>
      <c r="K132" s="145"/>
    </row>
    <row r="133" spans="3:11" s="1" customFormat="1" x14ac:dyDescent="0.2">
      <c r="C133" s="145"/>
      <c r="D133" s="145"/>
      <c r="E133" s="145"/>
      <c r="F133" s="145"/>
      <c r="G133" s="145"/>
      <c r="H133" s="145"/>
      <c r="I133" s="145"/>
      <c r="J133" s="145"/>
      <c r="K133" s="145"/>
    </row>
    <row r="134" spans="3:11" s="1" customFormat="1" x14ac:dyDescent="0.2">
      <c r="C134" s="145"/>
      <c r="D134" s="145"/>
      <c r="E134" s="145"/>
      <c r="F134" s="145"/>
      <c r="G134" s="145"/>
      <c r="H134" s="145"/>
      <c r="I134" s="145"/>
      <c r="J134" s="145"/>
      <c r="K134" s="145"/>
    </row>
    <row r="135" spans="3:11" s="1" customFormat="1" x14ac:dyDescent="0.2">
      <c r="C135" s="145"/>
      <c r="D135" s="145"/>
      <c r="E135" s="145"/>
      <c r="F135" s="145"/>
      <c r="G135" s="145"/>
      <c r="H135" s="145"/>
      <c r="I135" s="145"/>
      <c r="J135" s="145"/>
      <c r="K135" s="145"/>
    </row>
    <row r="136" spans="3:11" s="1" customFormat="1" x14ac:dyDescent="0.2">
      <c r="C136" s="145"/>
      <c r="D136" s="145"/>
      <c r="E136" s="145"/>
      <c r="F136" s="145"/>
      <c r="G136" s="145"/>
      <c r="H136" s="145"/>
      <c r="I136" s="145"/>
      <c r="J136" s="145"/>
      <c r="K136" s="145"/>
    </row>
    <row r="137" spans="3:11" s="1" customFormat="1" x14ac:dyDescent="0.2">
      <c r="C137" s="145"/>
      <c r="D137" s="145"/>
      <c r="E137" s="145"/>
      <c r="F137" s="145"/>
      <c r="G137" s="145"/>
      <c r="H137" s="145"/>
      <c r="I137" s="145"/>
      <c r="J137" s="145"/>
      <c r="K137" s="145"/>
    </row>
    <row r="138" spans="3:11" s="1" customFormat="1" x14ac:dyDescent="0.2">
      <c r="C138" s="145"/>
      <c r="D138" s="145"/>
      <c r="E138" s="145"/>
      <c r="F138" s="145"/>
      <c r="G138" s="145"/>
      <c r="H138" s="145"/>
      <c r="I138" s="145"/>
      <c r="J138" s="145"/>
      <c r="K138" s="145"/>
    </row>
    <row r="139" spans="3:11" s="1" customFormat="1" x14ac:dyDescent="0.2">
      <c r="C139" s="145"/>
      <c r="D139" s="145"/>
      <c r="E139" s="145"/>
      <c r="F139" s="145"/>
      <c r="G139" s="145"/>
      <c r="H139" s="145"/>
      <c r="I139" s="145"/>
      <c r="J139" s="145"/>
      <c r="K139" s="145"/>
    </row>
    <row r="140" spans="3:11" s="1" customFormat="1" x14ac:dyDescent="0.2">
      <c r="C140" s="145"/>
      <c r="D140" s="145"/>
      <c r="E140" s="145"/>
      <c r="F140" s="145"/>
      <c r="G140" s="145"/>
      <c r="H140" s="145"/>
      <c r="I140" s="145"/>
      <c r="J140" s="145"/>
      <c r="K140" s="145"/>
    </row>
    <row r="141" spans="3:11" s="1" customFormat="1" x14ac:dyDescent="0.2">
      <c r="C141" s="145"/>
      <c r="D141" s="145"/>
      <c r="E141" s="145"/>
      <c r="F141" s="145"/>
      <c r="G141" s="145"/>
      <c r="H141" s="145"/>
      <c r="I141" s="145"/>
      <c r="J141" s="145"/>
      <c r="K141" s="145"/>
    </row>
    <row r="142" spans="3:11" s="1" customFormat="1" x14ac:dyDescent="0.2">
      <c r="C142" s="145"/>
      <c r="D142" s="145"/>
      <c r="E142" s="145"/>
      <c r="F142" s="145"/>
      <c r="G142" s="145"/>
      <c r="H142" s="145"/>
      <c r="I142" s="145"/>
      <c r="J142" s="145"/>
      <c r="K142" s="145"/>
    </row>
    <row r="143" spans="3:11" s="1" customFormat="1" x14ac:dyDescent="0.2">
      <c r="C143" s="145"/>
      <c r="D143" s="145"/>
      <c r="E143" s="145"/>
      <c r="F143" s="145"/>
      <c r="G143" s="145"/>
      <c r="H143" s="145"/>
      <c r="I143" s="145"/>
      <c r="J143" s="145"/>
      <c r="K143" s="145"/>
    </row>
    <row r="144" spans="3:11" s="1" customFormat="1" x14ac:dyDescent="0.2">
      <c r="C144" s="145"/>
      <c r="D144" s="145"/>
      <c r="E144" s="145"/>
      <c r="F144" s="145"/>
      <c r="G144" s="145"/>
      <c r="H144" s="145"/>
      <c r="I144" s="145"/>
      <c r="J144" s="145"/>
      <c r="K144" s="145"/>
    </row>
    <row r="145" spans="3:11" s="1" customFormat="1" x14ac:dyDescent="0.2">
      <c r="C145" s="145"/>
      <c r="D145" s="145"/>
      <c r="E145" s="145"/>
      <c r="F145" s="145"/>
      <c r="G145" s="145"/>
      <c r="H145" s="145"/>
      <c r="I145" s="145"/>
      <c r="J145" s="145"/>
      <c r="K145" s="145"/>
    </row>
    <row r="146" spans="3:11" s="1" customFormat="1" x14ac:dyDescent="0.2">
      <c r="C146" s="145"/>
      <c r="D146" s="145"/>
      <c r="E146" s="145"/>
      <c r="F146" s="145"/>
      <c r="G146" s="145"/>
      <c r="H146" s="145"/>
      <c r="I146" s="145"/>
      <c r="J146" s="145"/>
      <c r="K146" s="145"/>
    </row>
    <row r="147" spans="3:11" s="1" customFormat="1" x14ac:dyDescent="0.2">
      <c r="C147" s="145"/>
      <c r="D147" s="145"/>
      <c r="E147" s="145"/>
      <c r="F147" s="145"/>
      <c r="G147" s="145"/>
      <c r="H147" s="145"/>
      <c r="I147" s="145"/>
      <c r="J147" s="145"/>
      <c r="K147" s="145"/>
    </row>
    <row r="148" spans="3:11" s="1" customFormat="1" x14ac:dyDescent="0.2">
      <c r="C148" s="145"/>
      <c r="D148" s="145"/>
      <c r="E148" s="145"/>
      <c r="F148" s="145"/>
      <c r="G148" s="145"/>
      <c r="H148" s="145"/>
      <c r="I148" s="145"/>
      <c r="J148" s="145"/>
      <c r="K148" s="145"/>
    </row>
    <row r="149" spans="3:11" s="1" customFormat="1" x14ac:dyDescent="0.2">
      <c r="C149" s="145"/>
      <c r="D149" s="145"/>
      <c r="E149" s="145"/>
      <c r="F149" s="145"/>
      <c r="G149" s="145"/>
      <c r="H149" s="145"/>
      <c r="I149" s="145"/>
      <c r="J149" s="145"/>
      <c r="K149" s="145"/>
    </row>
    <row r="150" spans="3:11" s="1" customFormat="1" x14ac:dyDescent="0.2">
      <c r="C150" s="145"/>
      <c r="D150" s="145"/>
      <c r="E150" s="145"/>
      <c r="F150" s="145"/>
      <c r="G150" s="145"/>
      <c r="H150" s="145"/>
      <c r="I150" s="145"/>
      <c r="J150" s="145"/>
      <c r="K150" s="145"/>
    </row>
    <row r="151" spans="3:11" s="1" customFormat="1" x14ac:dyDescent="0.2">
      <c r="C151" s="145"/>
      <c r="D151" s="145"/>
      <c r="E151" s="145"/>
      <c r="F151" s="145"/>
      <c r="G151" s="145"/>
      <c r="H151" s="145"/>
      <c r="I151" s="145"/>
      <c r="J151" s="145"/>
      <c r="K151" s="145"/>
    </row>
    <row r="152" spans="3:11" s="1" customFormat="1" x14ac:dyDescent="0.2">
      <c r="C152" s="145"/>
      <c r="D152" s="145"/>
      <c r="E152" s="145"/>
      <c r="F152" s="145"/>
      <c r="G152" s="145"/>
      <c r="H152" s="145"/>
      <c r="I152" s="145"/>
      <c r="J152" s="145"/>
      <c r="K152" s="145"/>
    </row>
    <row r="153" spans="3:11" s="1" customFormat="1" x14ac:dyDescent="0.2">
      <c r="C153" s="145"/>
      <c r="D153" s="145"/>
      <c r="E153" s="145"/>
      <c r="F153" s="145"/>
      <c r="G153" s="145"/>
      <c r="H153" s="145"/>
      <c r="I153" s="145"/>
      <c r="J153" s="145"/>
      <c r="K153" s="145"/>
    </row>
    <row r="154" spans="3:11" s="1" customFormat="1" x14ac:dyDescent="0.2">
      <c r="C154" s="145"/>
      <c r="D154" s="145"/>
      <c r="E154" s="145"/>
      <c r="F154" s="145"/>
      <c r="G154" s="145"/>
      <c r="H154" s="145"/>
      <c r="I154" s="145"/>
      <c r="J154" s="145"/>
      <c r="K154" s="145"/>
    </row>
    <row r="155" spans="3:11" s="1" customFormat="1" x14ac:dyDescent="0.2">
      <c r="C155" s="145"/>
      <c r="D155" s="145"/>
      <c r="E155" s="145"/>
      <c r="F155" s="145"/>
      <c r="G155" s="145"/>
      <c r="H155" s="145"/>
      <c r="I155" s="145"/>
      <c r="J155" s="145"/>
      <c r="K155" s="145"/>
    </row>
    <row r="156" spans="3:11" s="1" customFormat="1" x14ac:dyDescent="0.2">
      <c r="C156" s="145"/>
      <c r="D156" s="145"/>
      <c r="E156" s="145"/>
      <c r="F156" s="145"/>
      <c r="G156" s="145"/>
      <c r="H156" s="145"/>
      <c r="I156" s="145"/>
      <c r="J156" s="145"/>
      <c r="K156" s="145"/>
    </row>
    <row r="157" spans="3:11" s="1" customFormat="1" x14ac:dyDescent="0.2">
      <c r="C157" s="145"/>
      <c r="D157" s="145"/>
      <c r="E157" s="145"/>
      <c r="F157" s="145"/>
      <c r="G157" s="145"/>
      <c r="H157" s="145"/>
      <c r="I157" s="145"/>
      <c r="J157" s="145"/>
      <c r="K157" s="145"/>
    </row>
    <row r="158" spans="3:11" s="1" customFormat="1" x14ac:dyDescent="0.2">
      <c r="C158" s="145"/>
      <c r="D158" s="145"/>
      <c r="E158" s="145"/>
      <c r="F158" s="145"/>
      <c r="G158" s="145"/>
      <c r="H158" s="145"/>
      <c r="I158" s="145"/>
      <c r="J158" s="145"/>
      <c r="K158" s="145"/>
    </row>
    <row r="159" spans="3:11" s="1" customFormat="1" x14ac:dyDescent="0.2">
      <c r="C159" s="145"/>
      <c r="D159" s="145"/>
      <c r="E159" s="145"/>
      <c r="F159" s="145"/>
      <c r="G159" s="145"/>
      <c r="H159" s="145"/>
      <c r="I159" s="145"/>
      <c r="J159" s="145"/>
      <c r="K159" s="145"/>
    </row>
    <row r="160" spans="3:11" s="1" customFormat="1" x14ac:dyDescent="0.2">
      <c r="C160" s="145"/>
      <c r="D160" s="145"/>
      <c r="E160" s="145"/>
      <c r="F160" s="145"/>
      <c r="G160" s="145"/>
      <c r="H160" s="145"/>
      <c r="I160" s="145"/>
      <c r="J160" s="145"/>
      <c r="K160" s="145"/>
    </row>
    <row r="161" spans="3:11" s="1" customFormat="1" x14ac:dyDescent="0.2">
      <c r="C161" s="145"/>
      <c r="D161" s="145"/>
      <c r="E161" s="145"/>
      <c r="F161" s="145"/>
      <c r="G161" s="145"/>
      <c r="H161" s="145"/>
      <c r="I161" s="145"/>
      <c r="J161" s="145"/>
      <c r="K161" s="145"/>
    </row>
    <row r="162" spans="3:11" s="1" customFormat="1" x14ac:dyDescent="0.2">
      <c r="C162" s="145"/>
      <c r="D162" s="145"/>
      <c r="E162" s="145"/>
      <c r="F162" s="145"/>
      <c r="G162" s="145"/>
      <c r="H162" s="145"/>
      <c r="I162" s="145"/>
      <c r="J162" s="145"/>
      <c r="K162" s="145"/>
    </row>
    <row r="163" spans="3:11" s="1" customFormat="1" x14ac:dyDescent="0.2">
      <c r="C163" s="145"/>
      <c r="D163" s="145"/>
      <c r="E163" s="145"/>
      <c r="F163" s="145"/>
      <c r="G163" s="145"/>
      <c r="H163" s="145"/>
      <c r="I163" s="145"/>
      <c r="J163" s="145"/>
      <c r="K163" s="145"/>
    </row>
    <row r="164" spans="3:11" s="1" customFormat="1" x14ac:dyDescent="0.2">
      <c r="C164" s="145"/>
      <c r="D164" s="145"/>
      <c r="E164" s="145"/>
      <c r="F164" s="145"/>
      <c r="G164" s="145"/>
      <c r="H164" s="145"/>
      <c r="I164" s="145"/>
      <c r="J164" s="145"/>
      <c r="K164" s="145"/>
    </row>
    <row r="165" spans="3:11" s="1" customFormat="1" x14ac:dyDescent="0.2">
      <c r="C165" s="145"/>
      <c r="D165" s="145"/>
      <c r="E165" s="145"/>
      <c r="F165" s="145"/>
      <c r="G165" s="145"/>
      <c r="H165" s="145"/>
      <c r="I165" s="145"/>
      <c r="J165" s="145"/>
      <c r="K165" s="145"/>
    </row>
    <row r="166" spans="3:11" s="1" customFormat="1" x14ac:dyDescent="0.2">
      <c r="C166" s="145"/>
      <c r="D166" s="145"/>
      <c r="E166" s="145"/>
      <c r="F166" s="145"/>
      <c r="G166" s="145"/>
      <c r="H166" s="145"/>
      <c r="I166" s="145"/>
      <c r="J166" s="145"/>
      <c r="K166" s="145"/>
    </row>
    <row r="167" spans="3:11" s="1" customFormat="1" x14ac:dyDescent="0.2">
      <c r="C167" s="145"/>
      <c r="D167" s="145"/>
      <c r="E167" s="145"/>
      <c r="F167" s="145"/>
      <c r="G167" s="145"/>
      <c r="H167" s="145"/>
      <c r="I167" s="145"/>
      <c r="J167" s="145"/>
      <c r="K167" s="145"/>
    </row>
    <row r="168" spans="3:11" s="1" customFormat="1" x14ac:dyDescent="0.2">
      <c r="C168" s="145"/>
      <c r="D168" s="145"/>
      <c r="E168" s="145"/>
      <c r="F168" s="145"/>
      <c r="G168" s="145"/>
      <c r="H168" s="145"/>
      <c r="I168" s="145"/>
      <c r="J168" s="145"/>
      <c r="K168" s="145"/>
    </row>
    <row r="169" spans="3:11" s="1" customFormat="1" x14ac:dyDescent="0.2">
      <c r="C169" s="145"/>
      <c r="D169" s="145"/>
      <c r="E169" s="145"/>
      <c r="F169" s="145"/>
      <c r="G169" s="145"/>
      <c r="H169" s="145"/>
      <c r="I169" s="145"/>
      <c r="J169" s="145"/>
      <c r="K169" s="145"/>
    </row>
    <row r="170" spans="3:11" s="1" customFormat="1" x14ac:dyDescent="0.2">
      <c r="C170" s="145"/>
      <c r="D170" s="145"/>
      <c r="E170" s="145"/>
      <c r="F170" s="145"/>
      <c r="G170" s="145"/>
      <c r="H170" s="145"/>
      <c r="I170" s="145"/>
      <c r="J170" s="145"/>
      <c r="K170" s="145"/>
    </row>
    <row r="171" spans="3:11" s="1" customFormat="1" x14ac:dyDescent="0.2">
      <c r="C171" s="145"/>
      <c r="D171" s="145"/>
      <c r="E171" s="145"/>
      <c r="F171" s="145"/>
      <c r="G171" s="145"/>
      <c r="H171" s="145"/>
      <c r="I171" s="145"/>
      <c r="J171" s="145"/>
      <c r="K171" s="145"/>
    </row>
    <row r="172" spans="3:11" s="1" customFormat="1" x14ac:dyDescent="0.2">
      <c r="C172" s="145"/>
      <c r="D172" s="145"/>
      <c r="E172" s="145"/>
      <c r="F172" s="145"/>
      <c r="G172" s="145"/>
      <c r="H172" s="145"/>
      <c r="I172" s="145"/>
      <c r="J172" s="145"/>
      <c r="K172" s="145"/>
    </row>
    <row r="173" spans="3:11" s="1" customFormat="1" x14ac:dyDescent="0.2">
      <c r="C173" s="145"/>
      <c r="D173" s="145"/>
      <c r="E173" s="145"/>
      <c r="F173" s="145"/>
      <c r="G173" s="145"/>
      <c r="H173" s="145"/>
      <c r="I173" s="145"/>
      <c r="J173" s="145"/>
      <c r="K173" s="145"/>
    </row>
    <row r="174" spans="3:11" s="1" customFormat="1" x14ac:dyDescent="0.2">
      <c r="C174" s="145"/>
      <c r="D174" s="145"/>
      <c r="E174" s="145"/>
      <c r="F174" s="145"/>
      <c r="G174" s="145"/>
      <c r="H174" s="145"/>
      <c r="I174" s="145"/>
      <c r="J174" s="145"/>
      <c r="K174" s="145"/>
    </row>
    <row r="175" spans="3:11" s="1" customFormat="1" x14ac:dyDescent="0.2">
      <c r="C175" s="145"/>
      <c r="D175" s="145"/>
      <c r="E175" s="145"/>
      <c r="F175" s="145"/>
      <c r="G175" s="145"/>
      <c r="H175" s="145"/>
      <c r="I175" s="145"/>
      <c r="J175" s="145"/>
      <c r="K175" s="145"/>
    </row>
    <row r="176" spans="3:11" s="1" customFormat="1" x14ac:dyDescent="0.2">
      <c r="C176" s="145"/>
      <c r="D176" s="145"/>
      <c r="E176" s="145"/>
      <c r="F176" s="145"/>
      <c r="G176" s="145"/>
      <c r="H176" s="145"/>
      <c r="I176" s="145"/>
      <c r="J176" s="145"/>
      <c r="K176" s="145"/>
    </row>
    <row r="177" spans="3:11" s="1" customFormat="1" x14ac:dyDescent="0.2">
      <c r="C177" s="145"/>
      <c r="D177" s="145"/>
      <c r="E177" s="145"/>
      <c r="F177" s="145"/>
      <c r="G177" s="145"/>
      <c r="H177" s="145"/>
      <c r="I177" s="145"/>
      <c r="J177" s="145"/>
      <c r="K177" s="145"/>
    </row>
    <row r="178" spans="3:11" s="1" customFormat="1" x14ac:dyDescent="0.2">
      <c r="C178" s="145"/>
      <c r="D178" s="145"/>
      <c r="E178" s="145"/>
      <c r="F178" s="145"/>
      <c r="G178" s="145"/>
      <c r="H178" s="145"/>
      <c r="I178" s="145"/>
      <c r="J178" s="145"/>
      <c r="K178" s="145"/>
    </row>
    <row r="179" spans="3:11" s="1" customFormat="1" x14ac:dyDescent="0.2">
      <c r="C179" s="145"/>
      <c r="D179" s="145"/>
      <c r="E179" s="145"/>
      <c r="F179" s="145"/>
      <c r="G179" s="145"/>
      <c r="H179" s="145"/>
      <c r="I179" s="145"/>
      <c r="J179" s="145"/>
      <c r="K179" s="145"/>
    </row>
    <row r="180" spans="3:11" s="1" customFormat="1" x14ac:dyDescent="0.2">
      <c r="C180" s="145"/>
      <c r="D180" s="145"/>
      <c r="E180" s="145"/>
      <c r="F180" s="145"/>
      <c r="G180" s="145"/>
      <c r="H180" s="145"/>
      <c r="I180" s="145"/>
      <c r="J180" s="145"/>
      <c r="K180" s="145"/>
    </row>
    <row r="181" spans="3:11" s="1" customFormat="1" x14ac:dyDescent="0.2">
      <c r="C181" s="145"/>
      <c r="D181" s="145"/>
      <c r="E181" s="145"/>
      <c r="F181" s="145"/>
      <c r="G181" s="145"/>
      <c r="H181" s="145"/>
      <c r="I181" s="145"/>
      <c r="J181" s="145"/>
      <c r="K181" s="145"/>
    </row>
    <row r="182" spans="3:11" s="1" customFormat="1" x14ac:dyDescent="0.2">
      <c r="C182" s="145"/>
      <c r="D182" s="145"/>
      <c r="E182" s="145"/>
      <c r="F182" s="145"/>
      <c r="G182" s="145"/>
      <c r="H182" s="145"/>
      <c r="I182" s="145"/>
      <c r="J182" s="145"/>
      <c r="K182" s="145"/>
    </row>
    <row r="183" spans="3:11" s="1" customFormat="1" x14ac:dyDescent="0.2">
      <c r="C183" s="145"/>
      <c r="D183" s="145"/>
      <c r="E183" s="145"/>
      <c r="F183" s="145"/>
      <c r="G183" s="145"/>
      <c r="H183" s="145"/>
      <c r="I183" s="145"/>
      <c r="J183" s="145"/>
      <c r="K183" s="145"/>
    </row>
    <row r="184" spans="3:11" s="1" customFormat="1" x14ac:dyDescent="0.2">
      <c r="C184" s="145"/>
      <c r="D184" s="145"/>
      <c r="E184" s="145"/>
      <c r="F184" s="145"/>
      <c r="G184" s="145"/>
      <c r="H184" s="145"/>
      <c r="I184" s="145"/>
      <c r="J184" s="145"/>
      <c r="K184" s="145"/>
    </row>
    <row r="185" spans="3:11" s="1" customFormat="1" x14ac:dyDescent="0.2">
      <c r="C185" s="145"/>
      <c r="D185" s="145"/>
      <c r="E185" s="145"/>
      <c r="F185" s="145"/>
      <c r="G185" s="145"/>
      <c r="H185" s="145"/>
      <c r="I185" s="145"/>
      <c r="J185" s="145"/>
      <c r="K185" s="145"/>
    </row>
    <row r="186" spans="3:11" s="1" customFormat="1" x14ac:dyDescent="0.2">
      <c r="C186" s="145"/>
      <c r="D186" s="145"/>
      <c r="E186" s="145"/>
      <c r="F186" s="145"/>
      <c r="G186" s="145"/>
      <c r="H186" s="145"/>
      <c r="I186" s="145"/>
      <c r="J186" s="145"/>
      <c r="K186" s="145"/>
    </row>
    <row r="187" spans="3:11" s="1" customFormat="1" x14ac:dyDescent="0.2">
      <c r="C187" s="145"/>
      <c r="D187" s="145"/>
      <c r="E187" s="145"/>
      <c r="F187" s="145"/>
      <c r="G187" s="145"/>
      <c r="H187" s="145"/>
      <c r="I187" s="145"/>
      <c r="J187" s="145"/>
      <c r="K187" s="145"/>
    </row>
    <row r="188" spans="3:11" s="1" customFormat="1" x14ac:dyDescent="0.2">
      <c r="C188" s="145"/>
      <c r="D188" s="145"/>
      <c r="E188" s="145"/>
      <c r="F188" s="145"/>
      <c r="G188" s="145"/>
      <c r="H188" s="145"/>
      <c r="I188" s="145"/>
      <c r="J188" s="145"/>
      <c r="K188" s="145"/>
    </row>
    <row r="189" spans="3:11" s="1" customFormat="1" x14ac:dyDescent="0.2">
      <c r="C189" s="145"/>
      <c r="D189" s="145"/>
      <c r="E189" s="145"/>
      <c r="F189" s="145"/>
      <c r="G189" s="145"/>
      <c r="H189" s="145"/>
      <c r="I189" s="145"/>
      <c r="J189" s="145"/>
      <c r="K189" s="145"/>
    </row>
    <row r="190" spans="3:11" s="1" customFormat="1" x14ac:dyDescent="0.2">
      <c r="C190" s="145"/>
      <c r="D190" s="145"/>
      <c r="E190" s="145"/>
      <c r="F190" s="145"/>
      <c r="G190" s="145"/>
      <c r="H190" s="145"/>
      <c r="I190" s="145"/>
      <c r="J190" s="145"/>
      <c r="K190" s="145"/>
    </row>
    <row r="191" spans="3:11" s="1" customFormat="1" x14ac:dyDescent="0.2">
      <c r="C191" s="145"/>
      <c r="D191" s="145"/>
      <c r="E191" s="145"/>
      <c r="F191" s="145"/>
      <c r="G191" s="145"/>
      <c r="H191" s="145"/>
      <c r="I191" s="145"/>
      <c r="J191" s="145"/>
      <c r="K191" s="145"/>
    </row>
    <row r="192" spans="3:11" s="1" customFormat="1" x14ac:dyDescent="0.2">
      <c r="C192" s="145"/>
      <c r="D192" s="145"/>
      <c r="E192" s="145"/>
      <c r="F192" s="145"/>
      <c r="G192" s="145"/>
      <c r="H192" s="145"/>
      <c r="I192" s="145"/>
      <c r="J192" s="145"/>
      <c r="K192" s="145"/>
    </row>
    <row r="193" spans="3:11" s="1" customFormat="1" x14ac:dyDescent="0.2">
      <c r="C193" s="145"/>
      <c r="D193" s="145"/>
      <c r="E193" s="145"/>
      <c r="F193" s="145"/>
      <c r="G193" s="145"/>
      <c r="H193" s="145"/>
      <c r="I193" s="145"/>
      <c r="J193" s="145"/>
      <c r="K193" s="145"/>
    </row>
    <row r="194" spans="3:11" s="1" customFormat="1" x14ac:dyDescent="0.2">
      <c r="C194" s="145"/>
      <c r="D194" s="145"/>
      <c r="E194" s="145"/>
      <c r="F194" s="145"/>
      <c r="G194" s="145"/>
      <c r="H194" s="145"/>
      <c r="I194" s="145"/>
      <c r="J194" s="145"/>
      <c r="K194" s="145"/>
    </row>
    <row r="195" spans="3:11" s="1" customFormat="1" x14ac:dyDescent="0.2">
      <c r="C195" s="145"/>
      <c r="D195" s="145"/>
      <c r="E195" s="145"/>
      <c r="F195" s="145"/>
      <c r="G195" s="145"/>
      <c r="H195" s="145"/>
      <c r="I195" s="145"/>
      <c r="J195" s="145"/>
      <c r="K195" s="145"/>
    </row>
    <row r="196" spans="3:11" s="1" customFormat="1" x14ac:dyDescent="0.2">
      <c r="C196" s="145"/>
      <c r="D196" s="145"/>
      <c r="E196" s="145"/>
      <c r="F196" s="145"/>
      <c r="G196" s="145"/>
      <c r="H196" s="145"/>
      <c r="I196" s="145"/>
      <c r="J196" s="145"/>
      <c r="K196" s="145"/>
    </row>
    <row r="197" spans="3:11" s="1" customFormat="1" x14ac:dyDescent="0.2">
      <c r="C197" s="145"/>
      <c r="D197" s="145"/>
      <c r="E197" s="145"/>
      <c r="F197" s="145"/>
      <c r="G197" s="145"/>
      <c r="H197" s="145"/>
      <c r="I197" s="145"/>
      <c r="J197" s="145"/>
      <c r="K197" s="145"/>
    </row>
    <row r="198" spans="3:11" s="1" customFormat="1" x14ac:dyDescent="0.2">
      <c r="C198" s="145"/>
      <c r="D198" s="145"/>
      <c r="E198" s="145"/>
      <c r="F198" s="145"/>
      <c r="G198" s="145"/>
      <c r="H198" s="145"/>
      <c r="I198" s="145"/>
      <c r="J198" s="145"/>
      <c r="K198" s="145"/>
    </row>
    <row r="199" spans="3:11" s="1" customFormat="1" x14ac:dyDescent="0.2">
      <c r="C199" s="145"/>
      <c r="D199" s="145"/>
      <c r="E199" s="145"/>
      <c r="F199" s="145"/>
      <c r="G199" s="145"/>
      <c r="H199" s="145"/>
      <c r="I199" s="145"/>
      <c r="J199" s="145"/>
      <c r="K199" s="145"/>
    </row>
    <row r="200" spans="3:11" s="1" customFormat="1" x14ac:dyDescent="0.2">
      <c r="C200" s="145"/>
      <c r="D200" s="145"/>
      <c r="E200" s="145"/>
      <c r="F200" s="145"/>
      <c r="G200" s="145"/>
      <c r="H200" s="145"/>
      <c r="I200" s="145"/>
      <c r="J200" s="145"/>
      <c r="K200" s="145"/>
    </row>
    <row r="201" spans="3:11" s="1" customFormat="1" x14ac:dyDescent="0.2">
      <c r="C201" s="145"/>
      <c r="D201" s="145"/>
      <c r="E201" s="145"/>
      <c r="F201" s="145"/>
      <c r="G201" s="145"/>
      <c r="H201" s="145"/>
      <c r="I201" s="145"/>
      <c r="J201" s="145"/>
      <c r="K201" s="145"/>
    </row>
    <row r="202" spans="3:11" s="1" customFormat="1" x14ac:dyDescent="0.2">
      <c r="C202" s="145"/>
      <c r="D202" s="145"/>
      <c r="E202" s="145"/>
      <c r="F202" s="145"/>
      <c r="G202" s="145"/>
      <c r="H202" s="145"/>
      <c r="I202" s="145"/>
      <c r="J202" s="145"/>
      <c r="K202" s="145"/>
    </row>
    <row r="203" spans="3:11" s="1" customFormat="1" x14ac:dyDescent="0.2">
      <c r="C203" s="145"/>
      <c r="D203" s="145"/>
      <c r="E203" s="145"/>
      <c r="F203" s="145"/>
      <c r="G203" s="145"/>
      <c r="H203" s="145"/>
      <c r="I203" s="145"/>
      <c r="J203" s="145"/>
      <c r="K203" s="145"/>
    </row>
    <row r="204" spans="3:11" s="1" customFormat="1" x14ac:dyDescent="0.2">
      <c r="C204" s="145"/>
      <c r="D204" s="145"/>
      <c r="E204" s="145"/>
      <c r="F204" s="145"/>
      <c r="G204" s="145"/>
      <c r="H204" s="145"/>
      <c r="I204" s="145"/>
      <c r="J204" s="145"/>
      <c r="K204" s="145"/>
    </row>
    <row r="205" spans="3:11" s="1" customFormat="1" x14ac:dyDescent="0.2">
      <c r="C205" s="145"/>
      <c r="D205" s="145"/>
      <c r="E205" s="145"/>
      <c r="F205" s="145"/>
      <c r="G205" s="145"/>
      <c r="H205" s="145"/>
      <c r="I205" s="145"/>
      <c r="J205" s="145"/>
      <c r="K205" s="145"/>
    </row>
    <row r="206" spans="3:11" s="1" customFormat="1" x14ac:dyDescent="0.2">
      <c r="C206" s="145"/>
      <c r="D206" s="145"/>
      <c r="E206" s="145"/>
      <c r="F206" s="145"/>
      <c r="G206" s="145"/>
      <c r="H206" s="145"/>
      <c r="I206" s="145"/>
      <c r="J206" s="145"/>
      <c r="K206" s="145"/>
    </row>
    <row r="207" spans="3:11" s="1" customFormat="1" x14ac:dyDescent="0.2">
      <c r="C207" s="145"/>
      <c r="D207" s="145"/>
      <c r="E207" s="145"/>
      <c r="F207" s="145"/>
      <c r="G207" s="145"/>
      <c r="H207" s="145"/>
      <c r="I207" s="145"/>
      <c r="J207" s="145"/>
      <c r="K207" s="145"/>
    </row>
    <row r="208" spans="3:11" s="1" customFormat="1" x14ac:dyDescent="0.2">
      <c r="C208" s="145"/>
      <c r="D208" s="145"/>
      <c r="E208" s="145"/>
      <c r="F208" s="145"/>
      <c r="G208" s="145"/>
      <c r="H208" s="145"/>
      <c r="I208" s="145"/>
      <c r="J208" s="145"/>
      <c r="K208" s="145"/>
    </row>
    <row r="209" spans="3:11" s="1" customFormat="1" x14ac:dyDescent="0.2">
      <c r="C209" s="145"/>
      <c r="D209" s="145"/>
      <c r="E209" s="145"/>
      <c r="F209" s="145"/>
      <c r="G209" s="145"/>
      <c r="H209" s="145"/>
      <c r="I209" s="145"/>
      <c r="J209" s="145"/>
      <c r="K209" s="145"/>
    </row>
    <row r="210" spans="3:11" s="1" customFormat="1" x14ac:dyDescent="0.2">
      <c r="C210" s="145"/>
      <c r="D210" s="145"/>
      <c r="E210" s="145"/>
      <c r="F210" s="145"/>
      <c r="G210" s="145"/>
      <c r="H210" s="145"/>
      <c r="I210" s="145"/>
      <c r="J210" s="145"/>
      <c r="K210" s="145"/>
    </row>
    <row r="211" spans="3:11" s="1" customFormat="1" x14ac:dyDescent="0.2">
      <c r="C211" s="145"/>
      <c r="D211" s="145"/>
      <c r="E211" s="145"/>
      <c r="F211" s="145"/>
      <c r="G211" s="145"/>
      <c r="H211" s="145"/>
      <c r="I211" s="145"/>
      <c r="J211" s="145"/>
      <c r="K211" s="145"/>
    </row>
    <row r="212" spans="3:11" s="1" customFormat="1" x14ac:dyDescent="0.2">
      <c r="C212" s="145"/>
      <c r="D212" s="145"/>
      <c r="E212" s="145"/>
      <c r="F212" s="145"/>
      <c r="G212" s="145"/>
      <c r="H212" s="145"/>
      <c r="I212" s="145"/>
      <c r="J212" s="145"/>
      <c r="K212" s="145"/>
    </row>
    <row r="213" spans="3:11" s="1" customFormat="1" x14ac:dyDescent="0.2">
      <c r="C213" s="145"/>
      <c r="D213" s="145"/>
      <c r="E213" s="145"/>
      <c r="F213" s="145"/>
      <c r="G213" s="145"/>
      <c r="H213" s="145"/>
      <c r="I213" s="145"/>
      <c r="J213" s="145"/>
      <c r="K213" s="145"/>
    </row>
    <row r="214" spans="3:11" s="1" customFormat="1" x14ac:dyDescent="0.2">
      <c r="C214" s="145"/>
      <c r="D214" s="145"/>
      <c r="E214" s="145"/>
      <c r="F214" s="145"/>
      <c r="G214" s="145"/>
      <c r="H214" s="145"/>
      <c r="I214" s="145"/>
      <c r="J214" s="145"/>
      <c r="K214" s="145"/>
    </row>
    <row r="215" spans="3:11" s="1" customFormat="1" x14ac:dyDescent="0.2">
      <c r="C215" s="145"/>
      <c r="D215" s="145"/>
      <c r="E215" s="145"/>
      <c r="F215" s="145"/>
      <c r="G215" s="145"/>
      <c r="H215" s="145"/>
      <c r="I215" s="145"/>
      <c r="J215" s="145"/>
      <c r="K215" s="145"/>
    </row>
    <row r="216" spans="3:11" s="1" customFormat="1" x14ac:dyDescent="0.2">
      <c r="C216" s="145"/>
      <c r="D216" s="145"/>
      <c r="E216" s="145"/>
      <c r="F216" s="145"/>
      <c r="G216" s="145"/>
      <c r="H216" s="145"/>
      <c r="I216" s="145"/>
      <c r="J216" s="145"/>
      <c r="K216" s="145"/>
    </row>
    <row r="217" spans="3:11" s="1" customFormat="1" x14ac:dyDescent="0.2">
      <c r="C217" s="145"/>
      <c r="D217" s="145"/>
      <c r="E217" s="145"/>
      <c r="F217" s="145"/>
      <c r="G217" s="145"/>
      <c r="H217" s="145"/>
      <c r="I217" s="145"/>
      <c r="J217" s="145"/>
      <c r="K217" s="145"/>
    </row>
    <row r="218" spans="3:11" s="1" customFormat="1" x14ac:dyDescent="0.2">
      <c r="C218" s="145"/>
      <c r="D218" s="145"/>
      <c r="E218" s="145"/>
      <c r="F218" s="145"/>
      <c r="G218" s="145"/>
      <c r="H218" s="145"/>
      <c r="I218" s="145"/>
      <c r="J218" s="145"/>
      <c r="K218" s="145"/>
    </row>
    <row r="219" spans="3:11" s="1" customFormat="1" x14ac:dyDescent="0.2">
      <c r="C219" s="145"/>
      <c r="D219" s="145"/>
      <c r="E219" s="145"/>
      <c r="F219" s="145"/>
      <c r="G219" s="145"/>
      <c r="H219" s="145"/>
      <c r="I219" s="145"/>
      <c r="J219" s="145"/>
      <c r="K219" s="145"/>
    </row>
    <row r="220" spans="3:11" s="1" customFormat="1" x14ac:dyDescent="0.2">
      <c r="C220" s="145"/>
      <c r="D220" s="145"/>
      <c r="E220" s="145"/>
      <c r="F220" s="145"/>
      <c r="G220" s="145"/>
      <c r="H220" s="145"/>
      <c r="I220" s="145"/>
      <c r="J220" s="145"/>
      <c r="K220" s="145"/>
    </row>
    <row r="221" spans="3:11" s="1" customFormat="1" x14ac:dyDescent="0.2">
      <c r="C221" s="145"/>
      <c r="D221" s="145"/>
      <c r="E221" s="145"/>
      <c r="F221" s="145"/>
      <c r="G221" s="145"/>
      <c r="H221" s="145"/>
      <c r="I221" s="145"/>
      <c r="J221" s="145"/>
      <c r="K221" s="145"/>
    </row>
    <row r="222" spans="3:11" s="1" customFormat="1" x14ac:dyDescent="0.2">
      <c r="C222" s="145"/>
      <c r="D222" s="145"/>
      <c r="E222" s="145"/>
      <c r="F222" s="145"/>
      <c r="G222" s="145"/>
      <c r="H222" s="145"/>
      <c r="I222" s="145"/>
      <c r="J222" s="145"/>
      <c r="K222" s="145"/>
    </row>
    <row r="223" spans="3:11" s="1" customFormat="1" x14ac:dyDescent="0.2">
      <c r="C223" s="145"/>
      <c r="D223" s="145"/>
      <c r="E223" s="145"/>
      <c r="F223" s="145"/>
      <c r="G223" s="145"/>
      <c r="H223" s="145"/>
      <c r="I223" s="145"/>
      <c r="J223" s="145"/>
      <c r="K223" s="145"/>
    </row>
    <row r="224" spans="3:11" s="1" customFormat="1" x14ac:dyDescent="0.2">
      <c r="C224" s="145"/>
      <c r="D224" s="145"/>
      <c r="E224" s="145"/>
      <c r="F224" s="145"/>
      <c r="G224" s="145"/>
      <c r="H224" s="145"/>
      <c r="I224" s="145"/>
      <c r="J224" s="145"/>
      <c r="K224" s="145"/>
    </row>
    <row r="225" spans="3:11" s="1" customFormat="1" x14ac:dyDescent="0.2">
      <c r="C225" s="145"/>
      <c r="D225" s="145"/>
      <c r="E225" s="145"/>
      <c r="F225" s="145"/>
      <c r="G225" s="145"/>
      <c r="H225" s="145"/>
      <c r="I225" s="145"/>
      <c r="J225" s="145"/>
      <c r="K225" s="145"/>
    </row>
    <row r="226" spans="3:11" s="1" customFormat="1" x14ac:dyDescent="0.2">
      <c r="C226" s="145"/>
      <c r="D226" s="145"/>
      <c r="E226" s="145"/>
      <c r="F226" s="145"/>
      <c r="G226" s="145"/>
      <c r="H226" s="145"/>
      <c r="I226" s="145"/>
      <c r="J226" s="145"/>
      <c r="K226" s="145"/>
    </row>
    <row r="227" spans="3:11" s="1" customFormat="1" x14ac:dyDescent="0.2">
      <c r="C227" s="145"/>
      <c r="D227" s="145"/>
      <c r="E227" s="145"/>
      <c r="F227" s="145"/>
      <c r="G227" s="145"/>
      <c r="H227" s="145"/>
      <c r="I227" s="145"/>
      <c r="J227" s="145"/>
      <c r="K227" s="145"/>
    </row>
    <row r="228" spans="3:11" s="1" customFormat="1" x14ac:dyDescent="0.2">
      <c r="C228" s="145"/>
      <c r="D228" s="145"/>
      <c r="E228" s="145"/>
      <c r="F228" s="145"/>
      <c r="G228" s="145"/>
      <c r="H228" s="145"/>
      <c r="I228" s="145"/>
      <c r="J228" s="145"/>
      <c r="K228" s="145"/>
    </row>
    <row r="229" spans="3:11" s="1" customFormat="1" x14ac:dyDescent="0.2">
      <c r="C229" s="145"/>
      <c r="D229" s="145"/>
      <c r="E229" s="145"/>
      <c r="F229" s="145"/>
      <c r="G229" s="145"/>
      <c r="H229" s="145"/>
      <c r="I229" s="145"/>
      <c r="J229" s="145"/>
      <c r="K229" s="145"/>
    </row>
    <row r="230" spans="3:11" s="1" customFormat="1" x14ac:dyDescent="0.2">
      <c r="C230" s="145"/>
      <c r="D230" s="145"/>
      <c r="E230" s="145"/>
      <c r="F230" s="145"/>
      <c r="G230" s="145"/>
      <c r="H230" s="145"/>
      <c r="I230" s="145"/>
      <c r="J230" s="145"/>
      <c r="K230" s="145"/>
    </row>
    <row r="231" spans="3:11" s="1" customFormat="1" x14ac:dyDescent="0.2">
      <c r="C231" s="145"/>
      <c r="D231" s="145"/>
      <c r="E231" s="145"/>
      <c r="F231" s="145"/>
      <c r="G231" s="145"/>
      <c r="H231" s="145"/>
      <c r="I231" s="145"/>
      <c r="J231" s="145"/>
      <c r="K231" s="145"/>
    </row>
    <row r="232" spans="3:11" s="1" customFormat="1" x14ac:dyDescent="0.2">
      <c r="C232" s="145"/>
      <c r="D232" s="145"/>
      <c r="E232" s="145"/>
      <c r="F232" s="145"/>
      <c r="G232" s="145"/>
      <c r="H232" s="145"/>
      <c r="I232" s="145"/>
      <c r="J232" s="145"/>
      <c r="K232" s="145"/>
    </row>
    <row r="233" spans="3:11" s="1" customFormat="1" x14ac:dyDescent="0.2">
      <c r="C233" s="145"/>
      <c r="D233" s="145"/>
      <c r="E233" s="145"/>
      <c r="F233" s="145"/>
      <c r="G233" s="145"/>
      <c r="H233" s="145"/>
      <c r="I233" s="145"/>
      <c r="J233" s="145"/>
      <c r="K233" s="145"/>
    </row>
    <row r="234" spans="3:11" s="1" customFormat="1" x14ac:dyDescent="0.2">
      <c r="C234" s="145"/>
      <c r="D234" s="145"/>
      <c r="E234" s="145"/>
      <c r="F234" s="145"/>
      <c r="G234" s="145"/>
      <c r="H234" s="145"/>
      <c r="I234" s="145"/>
      <c r="J234" s="145"/>
      <c r="K234" s="145"/>
    </row>
    <row r="235" spans="3:11" s="1" customFormat="1" x14ac:dyDescent="0.2">
      <c r="C235" s="145"/>
      <c r="D235" s="145"/>
      <c r="E235" s="145"/>
      <c r="F235" s="145"/>
      <c r="G235" s="145"/>
      <c r="H235" s="145"/>
      <c r="I235" s="145"/>
      <c r="J235" s="145"/>
      <c r="K235" s="145"/>
    </row>
    <row r="236" spans="3:11" s="1" customFormat="1" x14ac:dyDescent="0.2">
      <c r="C236" s="145"/>
      <c r="D236" s="145"/>
      <c r="E236" s="145"/>
      <c r="F236" s="145"/>
      <c r="G236" s="145"/>
      <c r="H236" s="145"/>
      <c r="I236" s="145"/>
      <c r="J236" s="145"/>
      <c r="K236" s="145"/>
    </row>
    <row r="237" spans="3:11" s="1" customFormat="1" x14ac:dyDescent="0.2">
      <c r="C237" s="145"/>
      <c r="D237" s="145"/>
      <c r="E237" s="145"/>
      <c r="F237" s="145"/>
      <c r="G237" s="145"/>
      <c r="H237" s="145"/>
      <c r="I237" s="145"/>
      <c r="J237" s="145"/>
      <c r="K237" s="145"/>
    </row>
    <row r="238" spans="3:11" s="1" customFormat="1" x14ac:dyDescent="0.2">
      <c r="C238" s="145"/>
      <c r="D238" s="145"/>
      <c r="E238" s="145"/>
      <c r="F238" s="145"/>
      <c r="G238" s="145"/>
      <c r="H238" s="145"/>
      <c r="I238" s="145"/>
      <c r="J238" s="145"/>
      <c r="K238" s="145"/>
    </row>
    <row r="239" spans="3:11" s="1" customFormat="1" x14ac:dyDescent="0.2">
      <c r="C239" s="145"/>
      <c r="D239" s="145"/>
      <c r="E239" s="145"/>
      <c r="F239" s="145"/>
      <c r="G239" s="145"/>
      <c r="H239" s="145"/>
      <c r="I239" s="145"/>
      <c r="J239" s="145"/>
      <c r="K239" s="145"/>
    </row>
    <row r="240" spans="3:11" s="1" customFormat="1" x14ac:dyDescent="0.2">
      <c r="C240" s="145"/>
      <c r="D240" s="145"/>
      <c r="E240" s="145"/>
      <c r="F240" s="145"/>
      <c r="G240" s="145"/>
      <c r="H240" s="145"/>
      <c r="I240" s="145"/>
      <c r="J240" s="145"/>
      <c r="K240" s="145"/>
    </row>
    <row r="241" spans="3:11" s="1" customFormat="1" x14ac:dyDescent="0.2">
      <c r="C241" s="145"/>
      <c r="D241" s="145"/>
      <c r="E241" s="145"/>
      <c r="F241" s="145"/>
      <c r="G241" s="145"/>
      <c r="H241" s="145"/>
      <c r="I241" s="145"/>
      <c r="J241" s="145"/>
      <c r="K241" s="145"/>
    </row>
    <row r="242" spans="3:11" s="1" customFormat="1" x14ac:dyDescent="0.2">
      <c r="C242" s="145"/>
      <c r="D242" s="145"/>
      <c r="E242" s="145"/>
      <c r="F242" s="145"/>
      <c r="G242" s="145"/>
      <c r="H242" s="145"/>
      <c r="I242" s="145"/>
      <c r="J242" s="145"/>
      <c r="K242" s="145"/>
    </row>
    <row r="243" spans="3:11" s="1" customFormat="1" x14ac:dyDescent="0.2">
      <c r="C243" s="145"/>
      <c r="D243" s="145"/>
      <c r="E243" s="145"/>
      <c r="F243" s="145"/>
      <c r="G243" s="145"/>
      <c r="H243" s="145"/>
      <c r="I243" s="145"/>
      <c r="J243" s="145"/>
      <c r="K243" s="145"/>
    </row>
    <row r="244" spans="3:11" s="1" customFormat="1" x14ac:dyDescent="0.2">
      <c r="C244" s="145"/>
      <c r="D244" s="145"/>
      <c r="E244" s="145"/>
      <c r="F244" s="145"/>
      <c r="G244" s="145"/>
      <c r="H244" s="145"/>
      <c r="I244" s="145"/>
      <c r="J244" s="145"/>
      <c r="K244" s="145"/>
    </row>
    <row r="245" spans="3:11" s="1" customFormat="1" x14ac:dyDescent="0.2">
      <c r="C245" s="145"/>
      <c r="D245" s="145"/>
      <c r="E245" s="145"/>
      <c r="F245" s="145"/>
      <c r="G245" s="145"/>
      <c r="H245" s="145"/>
      <c r="I245" s="145"/>
      <c r="J245" s="145"/>
      <c r="K245" s="145"/>
    </row>
    <row r="246" spans="3:11" s="1" customFormat="1" x14ac:dyDescent="0.2">
      <c r="C246" s="145"/>
      <c r="D246" s="145"/>
      <c r="E246" s="145"/>
      <c r="F246" s="145"/>
      <c r="G246" s="145"/>
      <c r="H246" s="145"/>
      <c r="I246" s="145"/>
      <c r="J246" s="145"/>
      <c r="K246" s="145"/>
    </row>
    <row r="247" spans="3:11" s="1" customFormat="1" x14ac:dyDescent="0.2">
      <c r="C247" s="145"/>
      <c r="D247" s="145"/>
      <c r="E247" s="145"/>
      <c r="F247" s="145"/>
      <c r="G247" s="145"/>
      <c r="H247" s="145"/>
      <c r="I247" s="145"/>
      <c r="J247" s="145"/>
      <c r="K247" s="145"/>
    </row>
    <row r="248" spans="3:11" s="1" customFormat="1" x14ac:dyDescent="0.2">
      <c r="C248" s="145"/>
      <c r="D248" s="145"/>
      <c r="E248" s="145"/>
      <c r="F248" s="145"/>
      <c r="G248" s="145"/>
      <c r="H248" s="145"/>
      <c r="I248" s="145"/>
      <c r="J248" s="145"/>
      <c r="K248" s="145"/>
    </row>
    <row r="249" spans="3:11" s="1" customFormat="1" x14ac:dyDescent="0.2">
      <c r="C249" s="145"/>
      <c r="D249" s="145"/>
      <c r="E249" s="145"/>
      <c r="F249" s="145"/>
      <c r="G249" s="145"/>
      <c r="H249" s="145"/>
      <c r="I249" s="145"/>
      <c r="J249" s="145"/>
      <c r="K249" s="145"/>
    </row>
    <row r="250" spans="3:11" s="1" customFormat="1" x14ac:dyDescent="0.2">
      <c r="C250" s="145"/>
      <c r="D250" s="145"/>
      <c r="E250" s="145"/>
      <c r="F250" s="145"/>
      <c r="G250" s="145"/>
      <c r="H250" s="145"/>
      <c r="I250" s="145"/>
      <c r="J250" s="145"/>
      <c r="K250" s="145"/>
    </row>
    <row r="251" spans="3:11" s="1" customFormat="1" x14ac:dyDescent="0.2">
      <c r="C251" s="145"/>
      <c r="D251" s="145"/>
      <c r="E251" s="145"/>
      <c r="F251" s="145"/>
      <c r="G251" s="145"/>
      <c r="H251" s="145"/>
      <c r="I251" s="145"/>
      <c r="J251" s="145"/>
      <c r="K251" s="145"/>
    </row>
    <row r="252" spans="3:11" s="1" customFormat="1" x14ac:dyDescent="0.2">
      <c r="C252" s="145"/>
      <c r="D252" s="145"/>
      <c r="E252" s="145"/>
      <c r="F252" s="145"/>
      <c r="G252" s="145"/>
      <c r="H252" s="145"/>
      <c r="I252" s="145"/>
      <c r="J252" s="145"/>
      <c r="K252" s="145"/>
    </row>
    <row r="253" spans="3:11" s="1" customFormat="1" x14ac:dyDescent="0.2">
      <c r="C253" s="145"/>
      <c r="D253" s="145"/>
      <c r="E253" s="145"/>
      <c r="F253" s="145"/>
      <c r="G253" s="145"/>
      <c r="H253" s="145"/>
      <c r="I253" s="145"/>
      <c r="J253" s="145"/>
      <c r="K253" s="145"/>
    </row>
    <row r="254" spans="3:11" s="1" customFormat="1" x14ac:dyDescent="0.2">
      <c r="C254" s="145"/>
      <c r="D254" s="145"/>
      <c r="E254" s="145"/>
      <c r="F254" s="145"/>
      <c r="G254" s="145"/>
      <c r="H254" s="145"/>
      <c r="I254" s="145"/>
      <c r="J254" s="145"/>
      <c r="K254" s="145"/>
    </row>
    <row r="255" spans="3:11" s="1" customFormat="1" x14ac:dyDescent="0.2">
      <c r="C255" s="145"/>
      <c r="D255" s="145"/>
      <c r="E255" s="145"/>
      <c r="F255" s="145"/>
      <c r="G255" s="145"/>
      <c r="H255" s="145"/>
      <c r="I255" s="145"/>
      <c r="J255" s="145"/>
      <c r="K255" s="145"/>
    </row>
    <row r="256" spans="3:11" s="1" customFormat="1" x14ac:dyDescent="0.2">
      <c r="C256" s="145"/>
      <c r="D256" s="145"/>
      <c r="E256" s="145"/>
      <c r="F256" s="145"/>
      <c r="G256" s="145"/>
      <c r="H256" s="145"/>
      <c r="I256" s="145"/>
      <c r="J256" s="145"/>
      <c r="K256" s="145"/>
    </row>
    <row r="257" spans="3:11" s="1" customFormat="1" x14ac:dyDescent="0.2">
      <c r="C257" s="145"/>
      <c r="D257" s="145"/>
      <c r="E257" s="145"/>
      <c r="F257" s="145"/>
      <c r="G257" s="145"/>
      <c r="H257" s="145"/>
      <c r="I257" s="145"/>
      <c r="J257" s="145"/>
      <c r="K257" s="145"/>
    </row>
    <row r="258" spans="3:11" s="1" customFormat="1" x14ac:dyDescent="0.2">
      <c r="C258" s="145"/>
      <c r="D258" s="145"/>
      <c r="E258" s="145"/>
      <c r="F258" s="145"/>
      <c r="G258" s="145"/>
      <c r="H258" s="145"/>
      <c r="I258" s="145"/>
      <c r="J258" s="145"/>
      <c r="K258" s="145"/>
    </row>
    <row r="259" spans="3:11" s="1" customFormat="1" x14ac:dyDescent="0.2">
      <c r="C259" s="145"/>
      <c r="D259" s="145"/>
      <c r="E259" s="145"/>
      <c r="F259" s="145"/>
      <c r="G259" s="145"/>
      <c r="H259" s="145"/>
      <c r="I259" s="145"/>
      <c r="J259" s="145"/>
      <c r="K259" s="145"/>
    </row>
    <row r="260" spans="3:11" s="1" customFormat="1" x14ac:dyDescent="0.2">
      <c r="C260" s="145"/>
      <c r="D260" s="145"/>
      <c r="E260" s="145"/>
      <c r="F260" s="145"/>
      <c r="G260" s="145"/>
      <c r="H260" s="145"/>
      <c r="I260" s="145"/>
      <c r="J260" s="145"/>
      <c r="K260" s="145"/>
    </row>
    <row r="261" spans="3:11" s="1" customFormat="1" x14ac:dyDescent="0.2">
      <c r="C261" s="145"/>
      <c r="D261" s="145"/>
      <c r="E261" s="145"/>
      <c r="F261" s="145"/>
      <c r="G261" s="145"/>
      <c r="H261" s="145"/>
      <c r="I261" s="145"/>
      <c r="J261" s="145"/>
      <c r="K261" s="145"/>
    </row>
    <row r="262" spans="3:11" s="1" customFormat="1" x14ac:dyDescent="0.2">
      <c r="C262" s="145"/>
      <c r="D262" s="145"/>
      <c r="E262" s="145"/>
      <c r="F262" s="145"/>
      <c r="G262" s="145"/>
      <c r="H262" s="145"/>
      <c r="I262" s="145"/>
      <c r="J262" s="145"/>
      <c r="K262" s="145"/>
    </row>
    <row r="263" spans="3:11" s="1" customFormat="1" x14ac:dyDescent="0.2">
      <c r="C263" s="145"/>
      <c r="D263" s="145"/>
      <c r="E263" s="145"/>
      <c r="F263" s="145"/>
      <c r="G263" s="145"/>
      <c r="H263" s="145"/>
      <c r="I263" s="145"/>
      <c r="J263" s="145"/>
      <c r="K263" s="145"/>
    </row>
    <row r="264" spans="3:11" s="1" customFormat="1" x14ac:dyDescent="0.2">
      <c r="C264" s="145"/>
      <c r="D264" s="145"/>
      <c r="E264" s="145"/>
      <c r="F264" s="145"/>
      <c r="G264" s="145"/>
      <c r="H264" s="145"/>
      <c r="I264" s="145"/>
      <c r="J264" s="145"/>
      <c r="K264" s="145"/>
    </row>
    <row r="265" spans="3:11" s="1" customFormat="1" x14ac:dyDescent="0.2">
      <c r="C265" s="145"/>
      <c r="D265" s="145"/>
      <c r="E265" s="145"/>
      <c r="F265" s="145"/>
      <c r="G265" s="145"/>
      <c r="H265" s="145"/>
      <c r="I265" s="145"/>
      <c r="J265" s="145"/>
      <c r="K265" s="145"/>
    </row>
    <row r="266" spans="3:11" s="1" customFormat="1" x14ac:dyDescent="0.2">
      <c r="C266" s="145"/>
      <c r="D266" s="145"/>
      <c r="E266" s="145"/>
      <c r="F266" s="145"/>
      <c r="G266" s="145"/>
      <c r="H266" s="145"/>
      <c r="I266" s="145"/>
      <c r="J266" s="145"/>
      <c r="K266" s="145"/>
    </row>
    <row r="267" spans="3:11" s="1" customFormat="1" x14ac:dyDescent="0.2">
      <c r="C267" s="145"/>
      <c r="D267" s="145"/>
      <c r="E267" s="145"/>
      <c r="F267" s="145"/>
      <c r="G267" s="145"/>
      <c r="H267" s="145"/>
      <c r="I267" s="145"/>
      <c r="J267" s="145"/>
      <c r="K267" s="145"/>
    </row>
    <row r="268" spans="3:11" s="1" customFormat="1" x14ac:dyDescent="0.2">
      <c r="C268" s="145"/>
      <c r="D268" s="145"/>
      <c r="E268" s="145"/>
      <c r="F268" s="145"/>
      <c r="G268" s="145"/>
      <c r="H268" s="145"/>
      <c r="I268" s="145"/>
      <c r="J268" s="145"/>
      <c r="K268" s="145"/>
    </row>
    <row r="269" spans="3:11" s="1" customFormat="1" x14ac:dyDescent="0.2">
      <c r="C269" s="145"/>
      <c r="D269" s="145"/>
      <c r="E269" s="145"/>
      <c r="F269" s="145"/>
      <c r="G269" s="145"/>
      <c r="H269" s="145"/>
      <c r="I269" s="145"/>
      <c r="J269" s="145"/>
      <c r="K269" s="145"/>
    </row>
    <row r="270" spans="3:11" s="1" customFormat="1" x14ac:dyDescent="0.2">
      <c r="C270" s="145"/>
      <c r="D270" s="145"/>
      <c r="E270" s="145"/>
      <c r="F270" s="145"/>
      <c r="G270" s="145"/>
      <c r="H270" s="145"/>
      <c r="I270" s="145"/>
      <c r="J270" s="145"/>
      <c r="K270" s="145"/>
    </row>
    <row r="271" spans="3:11" s="1" customFormat="1" x14ac:dyDescent="0.2">
      <c r="C271" s="145"/>
      <c r="D271" s="145"/>
      <c r="E271" s="145"/>
      <c r="F271" s="145"/>
      <c r="G271" s="145"/>
      <c r="H271" s="145"/>
      <c r="I271" s="145"/>
      <c r="J271" s="145"/>
      <c r="K271" s="145"/>
    </row>
    <row r="272" spans="3:11" s="1" customFormat="1" x14ac:dyDescent="0.2">
      <c r="C272" s="145"/>
      <c r="D272" s="145"/>
      <c r="E272" s="145"/>
      <c r="F272" s="145"/>
      <c r="G272" s="145"/>
      <c r="H272" s="145"/>
      <c r="I272" s="145"/>
      <c r="J272" s="145"/>
      <c r="K272" s="145"/>
    </row>
    <row r="273" spans="3:11" s="1" customFormat="1" x14ac:dyDescent="0.2">
      <c r="C273" s="145"/>
      <c r="D273" s="145"/>
      <c r="E273" s="145"/>
      <c r="F273" s="145"/>
      <c r="G273" s="145"/>
      <c r="H273" s="145"/>
      <c r="I273" s="145"/>
      <c r="J273" s="145"/>
      <c r="K273" s="145"/>
    </row>
    <row r="274" spans="3:11" s="1" customFormat="1" x14ac:dyDescent="0.2">
      <c r="C274" s="145"/>
      <c r="D274" s="145"/>
      <c r="E274" s="145"/>
      <c r="F274" s="145"/>
      <c r="G274" s="145"/>
      <c r="H274" s="145"/>
      <c r="I274" s="145"/>
      <c r="J274" s="145"/>
      <c r="K274" s="145"/>
    </row>
    <row r="275" spans="3:11" s="1" customFormat="1" x14ac:dyDescent="0.2">
      <c r="C275" s="145"/>
      <c r="D275" s="145"/>
      <c r="E275" s="145"/>
      <c r="F275" s="145"/>
      <c r="G275" s="145"/>
      <c r="H275" s="145"/>
      <c r="I275" s="145"/>
      <c r="J275" s="145"/>
      <c r="K275" s="145"/>
    </row>
    <row r="276" spans="3:11" s="1" customFormat="1" x14ac:dyDescent="0.2">
      <c r="C276" s="145"/>
      <c r="D276" s="145"/>
      <c r="E276" s="145"/>
      <c r="F276" s="145"/>
      <c r="G276" s="145"/>
      <c r="H276" s="145"/>
      <c r="I276" s="145"/>
      <c r="J276" s="145"/>
      <c r="K276" s="145"/>
    </row>
    <row r="277" spans="3:11" s="1" customFormat="1" x14ac:dyDescent="0.2">
      <c r="C277" s="145"/>
      <c r="D277" s="145"/>
      <c r="E277" s="145"/>
      <c r="F277" s="145"/>
      <c r="G277" s="145"/>
      <c r="H277" s="145"/>
      <c r="I277" s="145"/>
      <c r="J277" s="145"/>
      <c r="K277" s="145"/>
    </row>
    <row r="278" spans="3:11" s="1" customFormat="1" x14ac:dyDescent="0.2">
      <c r="C278" s="145"/>
      <c r="D278" s="145"/>
      <c r="E278" s="145"/>
      <c r="F278" s="145"/>
      <c r="G278" s="145"/>
      <c r="H278" s="145"/>
      <c r="I278" s="145"/>
      <c r="J278" s="145"/>
      <c r="K278" s="145"/>
    </row>
    <row r="279" spans="3:11" s="1" customFormat="1" x14ac:dyDescent="0.2">
      <c r="C279" s="145"/>
      <c r="D279" s="145"/>
      <c r="E279" s="145"/>
      <c r="F279" s="145"/>
      <c r="G279" s="145"/>
      <c r="H279" s="145"/>
      <c r="I279" s="145"/>
      <c r="J279" s="145"/>
      <c r="K279" s="145"/>
    </row>
    <row r="280" spans="3:11" s="1" customFormat="1" x14ac:dyDescent="0.2">
      <c r="C280" s="145"/>
      <c r="D280" s="145"/>
      <c r="E280" s="145"/>
      <c r="F280" s="145"/>
      <c r="G280" s="145"/>
      <c r="H280" s="145"/>
      <c r="I280" s="145"/>
      <c r="J280" s="145"/>
      <c r="K280" s="145"/>
    </row>
    <row r="281" spans="3:11" s="1" customFormat="1" x14ac:dyDescent="0.2">
      <c r="C281" s="145"/>
      <c r="D281" s="145"/>
      <c r="E281" s="145"/>
      <c r="F281" s="145"/>
      <c r="G281" s="145"/>
      <c r="H281" s="145"/>
      <c r="I281" s="145"/>
      <c r="J281" s="145"/>
      <c r="K281" s="145"/>
    </row>
    <row r="282" spans="3:11" s="1" customFormat="1" x14ac:dyDescent="0.2">
      <c r="C282" s="145"/>
      <c r="D282" s="145"/>
      <c r="E282" s="145"/>
      <c r="F282" s="145"/>
      <c r="G282" s="145"/>
      <c r="H282" s="145"/>
      <c r="I282" s="145"/>
      <c r="J282" s="145"/>
      <c r="K282" s="145"/>
    </row>
    <row r="283" spans="3:11" s="1" customFormat="1" x14ac:dyDescent="0.2">
      <c r="C283" s="145"/>
      <c r="D283" s="145"/>
      <c r="E283" s="145"/>
      <c r="F283" s="145"/>
      <c r="G283" s="145"/>
      <c r="H283" s="145"/>
      <c r="I283" s="145"/>
      <c r="J283" s="145"/>
      <c r="K283" s="145"/>
    </row>
    <row r="284" spans="3:11" s="1" customFormat="1" x14ac:dyDescent="0.2">
      <c r="C284" s="145"/>
      <c r="D284" s="145"/>
      <c r="E284" s="145"/>
      <c r="F284" s="145"/>
      <c r="G284" s="145"/>
      <c r="H284" s="145"/>
      <c r="I284" s="145"/>
      <c r="J284" s="145"/>
      <c r="K284" s="145"/>
    </row>
    <row r="285" spans="3:11" s="1" customFormat="1" x14ac:dyDescent="0.2">
      <c r="C285" s="145"/>
      <c r="D285" s="145"/>
      <c r="E285" s="145"/>
      <c r="F285" s="145"/>
      <c r="G285" s="145"/>
      <c r="H285" s="145"/>
      <c r="I285" s="145"/>
      <c r="J285" s="145"/>
      <c r="K285" s="145"/>
    </row>
    <row r="286" spans="3:11" s="1" customFormat="1" x14ac:dyDescent="0.2">
      <c r="C286" s="145"/>
      <c r="D286" s="145"/>
      <c r="E286" s="145"/>
      <c r="F286" s="145"/>
      <c r="G286" s="145"/>
      <c r="H286" s="145"/>
      <c r="I286" s="145"/>
      <c r="J286" s="145"/>
      <c r="K286" s="145"/>
    </row>
    <row r="287" spans="3:11" s="1" customFormat="1" x14ac:dyDescent="0.2">
      <c r="C287" s="145"/>
      <c r="D287" s="145"/>
      <c r="E287" s="145"/>
      <c r="F287" s="145"/>
      <c r="G287" s="145"/>
      <c r="H287" s="145"/>
      <c r="I287" s="145"/>
      <c r="J287" s="145"/>
      <c r="K287" s="145"/>
    </row>
    <row r="288" spans="3:11" s="1" customFormat="1" x14ac:dyDescent="0.2">
      <c r="C288" s="145"/>
      <c r="D288" s="145"/>
      <c r="E288" s="145"/>
      <c r="F288" s="145"/>
      <c r="G288" s="145"/>
      <c r="H288" s="145"/>
      <c r="I288" s="145"/>
      <c r="J288" s="145"/>
      <c r="K288" s="145"/>
    </row>
    <row r="289" spans="3:11" s="1" customFormat="1" x14ac:dyDescent="0.2">
      <c r="C289" s="145"/>
      <c r="D289" s="145"/>
      <c r="E289" s="145"/>
      <c r="F289" s="145"/>
      <c r="G289" s="145"/>
      <c r="H289" s="145"/>
      <c r="I289" s="145"/>
      <c r="J289" s="145"/>
      <c r="K289" s="145"/>
    </row>
    <row r="290" spans="3:11" s="1" customFormat="1" x14ac:dyDescent="0.2">
      <c r="C290" s="145"/>
      <c r="D290" s="145"/>
      <c r="E290" s="145"/>
      <c r="F290" s="145"/>
      <c r="G290" s="145"/>
      <c r="H290" s="145"/>
      <c r="I290" s="145"/>
      <c r="J290" s="145"/>
      <c r="K290" s="145"/>
    </row>
    <row r="291" spans="3:11" s="1" customFormat="1" x14ac:dyDescent="0.2">
      <c r="C291" s="145"/>
      <c r="D291" s="145"/>
      <c r="E291" s="145"/>
      <c r="F291" s="145"/>
      <c r="G291" s="145"/>
      <c r="H291" s="145"/>
      <c r="I291" s="145"/>
      <c r="J291" s="145"/>
      <c r="K291" s="145"/>
    </row>
    <row r="292" spans="3:11" s="1" customFormat="1" x14ac:dyDescent="0.2">
      <c r="C292" s="145"/>
      <c r="D292" s="145"/>
      <c r="E292" s="145"/>
      <c r="F292" s="145"/>
      <c r="G292" s="145"/>
      <c r="H292" s="145"/>
      <c r="I292" s="145"/>
      <c r="J292" s="145"/>
      <c r="K292" s="145"/>
    </row>
    <row r="293" spans="3:11" s="1" customFormat="1" x14ac:dyDescent="0.2">
      <c r="C293" s="145"/>
      <c r="D293" s="145"/>
      <c r="E293" s="145"/>
      <c r="F293" s="145"/>
      <c r="G293" s="145"/>
      <c r="H293" s="145"/>
      <c r="I293" s="145"/>
      <c r="J293" s="145"/>
      <c r="K293" s="145"/>
    </row>
    <row r="294" spans="3:11" s="1" customFormat="1" x14ac:dyDescent="0.2">
      <c r="C294" s="145"/>
      <c r="D294" s="145"/>
      <c r="E294" s="145"/>
      <c r="F294" s="145"/>
      <c r="G294" s="145"/>
      <c r="H294" s="145"/>
      <c r="I294" s="145"/>
      <c r="J294" s="145"/>
      <c r="K294" s="145"/>
    </row>
    <row r="295" spans="3:11" s="1" customFormat="1" x14ac:dyDescent="0.2">
      <c r="C295" s="145"/>
      <c r="D295" s="145"/>
      <c r="E295" s="145"/>
      <c r="F295" s="145"/>
      <c r="G295" s="145"/>
      <c r="H295" s="145"/>
      <c r="I295" s="145"/>
      <c r="J295" s="145"/>
      <c r="K295" s="145"/>
    </row>
    <row r="296" spans="3:11" s="1" customFormat="1" x14ac:dyDescent="0.2">
      <c r="C296" s="145"/>
      <c r="D296" s="145"/>
      <c r="E296" s="145"/>
      <c r="F296" s="145"/>
      <c r="G296" s="145"/>
      <c r="H296" s="145"/>
      <c r="I296" s="145"/>
      <c r="J296" s="145"/>
      <c r="K296" s="145"/>
    </row>
    <row r="297" spans="3:11" s="1" customFormat="1" x14ac:dyDescent="0.2">
      <c r="C297" s="145"/>
      <c r="D297" s="145"/>
      <c r="E297" s="145"/>
      <c r="F297" s="145"/>
      <c r="G297" s="145"/>
      <c r="H297" s="145"/>
      <c r="I297" s="145"/>
      <c r="J297" s="145"/>
      <c r="K297" s="145"/>
    </row>
    <row r="298" spans="3:11" s="1" customFormat="1" x14ac:dyDescent="0.2">
      <c r="C298" s="145"/>
      <c r="D298" s="145"/>
      <c r="E298" s="145"/>
      <c r="F298" s="145"/>
      <c r="G298" s="145"/>
      <c r="H298" s="145"/>
      <c r="I298" s="145"/>
      <c r="J298" s="145"/>
      <c r="K298" s="145"/>
    </row>
    <row r="299" spans="3:11" s="1" customFormat="1" x14ac:dyDescent="0.2">
      <c r="C299" s="145"/>
      <c r="D299" s="145"/>
      <c r="E299" s="145"/>
      <c r="F299" s="145"/>
      <c r="G299" s="145"/>
      <c r="H299" s="145"/>
      <c r="I299" s="145"/>
      <c r="J299" s="145"/>
      <c r="K299" s="145"/>
    </row>
    <row r="300" spans="3:11" s="1" customFormat="1" x14ac:dyDescent="0.2">
      <c r="C300" s="145"/>
      <c r="D300" s="145"/>
      <c r="E300" s="145"/>
      <c r="F300" s="145"/>
      <c r="G300" s="145"/>
      <c r="H300" s="145"/>
      <c r="I300" s="145"/>
      <c r="J300" s="145"/>
      <c r="K300" s="145"/>
    </row>
    <row r="301" spans="3:11" s="1" customFormat="1" x14ac:dyDescent="0.2">
      <c r="C301" s="145"/>
      <c r="D301" s="145"/>
      <c r="E301" s="145"/>
      <c r="F301" s="145"/>
      <c r="G301" s="145"/>
      <c r="H301" s="145"/>
      <c r="I301" s="145"/>
      <c r="J301" s="145"/>
      <c r="K301" s="145"/>
    </row>
    <row r="302" spans="3:11" s="1" customFormat="1" x14ac:dyDescent="0.2">
      <c r="C302" s="145"/>
      <c r="D302" s="145"/>
      <c r="E302" s="145"/>
      <c r="F302" s="145"/>
      <c r="G302" s="145"/>
      <c r="H302" s="145"/>
      <c r="I302" s="145"/>
      <c r="J302" s="145"/>
      <c r="K302" s="145"/>
    </row>
    <row r="303" spans="3:11" s="1" customFormat="1" x14ac:dyDescent="0.2">
      <c r="C303" s="145"/>
      <c r="D303" s="145"/>
      <c r="E303" s="145"/>
      <c r="F303" s="145"/>
      <c r="G303" s="145"/>
      <c r="H303" s="145"/>
      <c r="I303" s="145"/>
      <c r="J303" s="145"/>
      <c r="K303" s="145"/>
    </row>
    <row r="304" spans="3:11" s="1" customFormat="1" x14ac:dyDescent="0.2">
      <c r="C304" s="145"/>
      <c r="D304" s="145"/>
      <c r="E304" s="145"/>
      <c r="F304" s="145"/>
      <c r="G304" s="145"/>
      <c r="H304" s="145"/>
      <c r="I304" s="145"/>
      <c r="J304" s="145"/>
      <c r="K304" s="145"/>
    </row>
    <row r="305" spans="3:11" s="1" customFormat="1" x14ac:dyDescent="0.2">
      <c r="C305" s="145"/>
      <c r="D305" s="145"/>
      <c r="E305" s="145"/>
      <c r="F305" s="145"/>
      <c r="G305" s="145"/>
      <c r="H305" s="145"/>
      <c r="I305" s="145"/>
      <c r="J305" s="145"/>
      <c r="K305" s="145"/>
    </row>
    <row r="306" spans="3:11" s="1" customFormat="1" x14ac:dyDescent="0.2">
      <c r="C306" s="145"/>
      <c r="D306" s="145"/>
      <c r="E306" s="145"/>
      <c r="F306" s="145"/>
      <c r="G306" s="145"/>
      <c r="H306" s="145"/>
      <c r="I306" s="145"/>
      <c r="J306" s="145"/>
      <c r="K306" s="145"/>
    </row>
    <row r="307" spans="3:11" s="1" customFormat="1" x14ac:dyDescent="0.2">
      <c r="C307" s="145"/>
      <c r="D307" s="145"/>
      <c r="E307" s="145"/>
      <c r="F307" s="145"/>
      <c r="G307" s="145"/>
      <c r="H307" s="145"/>
      <c r="I307" s="145"/>
      <c r="J307" s="145"/>
      <c r="K307" s="145"/>
    </row>
    <row r="308" spans="3:11" s="1" customFormat="1" x14ac:dyDescent="0.2">
      <c r="C308" s="145"/>
      <c r="D308" s="145"/>
      <c r="E308" s="145"/>
      <c r="F308" s="145"/>
      <c r="G308" s="145"/>
      <c r="H308" s="145"/>
      <c r="I308" s="145"/>
      <c r="J308" s="145"/>
      <c r="K308" s="145"/>
    </row>
    <row r="309" spans="3:11" s="1" customFormat="1" x14ac:dyDescent="0.2">
      <c r="C309" s="145"/>
      <c r="D309" s="145"/>
      <c r="E309" s="145"/>
      <c r="F309" s="145"/>
      <c r="G309" s="145"/>
      <c r="H309" s="145"/>
      <c r="I309" s="145"/>
      <c r="J309" s="145"/>
      <c r="K309" s="145"/>
    </row>
    <row r="310" spans="3:11" s="1" customFormat="1" x14ac:dyDescent="0.2">
      <c r="C310" s="145"/>
      <c r="D310" s="145"/>
      <c r="E310" s="145"/>
      <c r="F310" s="145"/>
      <c r="G310" s="145"/>
      <c r="H310" s="145"/>
      <c r="I310" s="145"/>
      <c r="J310" s="145"/>
      <c r="K310" s="145"/>
    </row>
    <row r="311" spans="3:11" s="1" customFormat="1" x14ac:dyDescent="0.2">
      <c r="C311" s="145"/>
      <c r="D311" s="145"/>
      <c r="E311" s="145"/>
      <c r="F311" s="145"/>
      <c r="G311" s="145"/>
      <c r="H311" s="145"/>
      <c r="I311" s="145"/>
      <c r="J311" s="145"/>
      <c r="K311" s="145"/>
    </row>
    <row r="312" spans="3:11" s="1" customFormat="1" x14ac:dyDescent="0.2">
      <c r="C312" s="145"/>
      <c r="D312" s="145"/>
      <c r="E312" s="145"/>
      <c r="F312" s="145"/>
      <c r="G312" s="145"/>
      <c r="H312" s="145"/>
      <c r="I312" s="145"/>
      <c r="J312" s="145"/>
      <c r="K312" s="145"/>
    </row>
    <row r="313" spans="3:11" s="1" customFormat="1" x14ac:dyDescent="0.2">
      <c r="C313" s="145"/>
      <c r="D313" s="145"/>
      <c r="E313" s="145"/>
      <c r="F313" s="145"/>
      <c r="G313" s="145"/>
      <c r="H313" s="145"/>
      <c r="I313" s="145"/>
      <c r="J313" s="145"/>
      <c r="K313" s="145"/>
    </row>
    <row r="314" spans="3:11" s="1" customFormat="1" x14ac:dyDescent="0.2">
      <c r="C314" s="145"/>
      <c r="D314" s="145"/>
      <c r="E314" s="145"/>
      <c r="F314" s="145"/>
      <c r="G314" s="145"/>
      <c r="H314" s="145"/>
      <c r="I314" s="145"/>
      <c r="J314" s="145"/>
      <c r="K314" s="145"/>
    </row>
    <row r="315" spans="3:11" s="1" customFormat="1" x14ac:dyDescent="0.2">
      <c r="C315" s="145"/>
      <c r="D315" s="145"/>
      <c r="E315" s="145"/>
      <c r="F315" s="145"/>
      <c r="G315" s="145"/>
      <c r="H315" s="145"/>
      <c r="I315" s="145"/>
      <c r="J315" s="145"/>
      <c r="K315" s="145"/>
    </row>
    <row r="316" spans="3:11" s="1" customFormat="1" x14ac:dyDescent="0.2">
      <c r="C316" s="145"/>
      <c r="D316" s="145"/>
      <c r="E316" s="145"/>
      <c r="F316" s="145"/>
      <c r="G316" s="145"/>
      <c r="H316" s="145"/>
      <c r="I316" s="145"/>
      <c r="J316" s="145"/>
      <c r="K316" s="145"/>
    </row>
    <row r="317" spans="3:11" s="1" customFormat="1" x14ac:dyDescent="0.2">
      <c r="C317" s="145"/>
      <c r="D317" s="145"/>
      <c r="E317" s="145"/>
      <c r="F317" s="145"/>
      <c r="G317" s="145"/>
      <c r="H317" s="145"/>
      <c r="I317" s="145"/>
      <c r="J317" s="145"/>
      <c r="K317" s="145"/>
    </row>
    <row r="318" spans="3:11" s="1" customFormat="1" x14ac:dyDescent="0.2">
      <c r="C318" s="145"/>
      <c r="D318" s="145"/>
      <c r="E318" s="145"/>
      <c r="F318" s="145"/>
      <c r="G318" s="145"/>
      <c r="H318" s="145"/>
      <c r="I318" s="145"/>
      <c r="J318" s="145"/>
      <c r="K318" s="145"/>
    </row>
    <row r="319" spans="3:11" s="1" customFormat="1" x14ac:dyDescent="0.2">
      <c r="C319" s="145"/>
      <c r="D319" s="145"/>
      <c r="E319" s="145"/>
      <c r="F319" s="145"/>
      <c r="G319" s="145"/>
      <c r="H319" s="145"/>
      <c r="I319" s="145"/>
      <c r="J319" s="145"/>
      <c r="K319" s="145"/>
    </row>
    <row r="320" spans="3:11" s="1" customFormat="1" x14ac:dyDescent="0.2">
      <c r="C320" s="145"/>
      <c r="D320" s="145"/>
      <c r="E320" s="145"/>
      <c r="F320" s="145"/>
      <c r="G320" s="145"/>
      <c r="H320" s="145"/>
      <c r="I320" s="145"/>
      <c r="J320" s="145"/>
      <c r="K320" s="145"/>
    </row>
    <row r="321" spans="3:11" s="1" customFormat="1" x14ac:dyDescent="0.2">
      <c r="C321" s="145"/>
      <c r="D321" s="145"/>
      <c r="E321" s="145"/>
      <c r="F321" s="145"/>
      <c r="G321" s="145"/>
      <c r="H321" s="145"/>
      <c r="I321" s="145"/>
      <c r="J321" s="145"/>
      <c r="K321" s="145"/>
    </row>
    <row r="322" spans="3:11" s="1" customFormat="1" x14ac:dyDescent="0.2">
      <c r="C322" s="145"/>
      <c r="D322" s="145"/>
      <c r="E322" s="145"/>
      <c r="F322" s="145"/>
      <c r="G322" s="145"/>
      <c r="H322" s="145"/>
      <c r="I322" s="145"/>
      <c r="J322" s="145"/>
      <c r="K322" s="145"/>
    </row>
    <row r="323" spans="3:11" s="1" customFormat="1" x14ac:dyDescent="0.2">
      <c r="C323" s="145"/>
      <c r="D323" s="145"/>
      <c r="E323" s="145"/>
      <c r="F323" s="145"/>
      <c r="G323" s="145"/>
      <c r="H323" s="145"/>
      <c r="I323" s="145"/>
      <c r="J323" s="145"/>
      <c r="K323" s="145"/>
    </row>
    <row r="324" spans="3:11" s="1" customFormat="1" x14ac:dyDescent="0.2">
      <c r="C324" s="145"/>
      <c r="D324" s="145"/>
      <c r="E324" s="145"/>
      <c r="F324" s="145"/>
      <c r="G324" s="145"/>
      <c r="H324" s="145"/>
      <c r="I324" s="145"/>
      <c r="J324" s="145"/>
      <c r="K324" s="145"/>
    </row>
    <row r="325" spans="3:11" s="1" customFormat="1" x14ac:dyDescent="0.2">
      <c r="C325" s="145"/>
      <c r="D325" s="145"/>
      <c r="E325" s="145"/>
      <c r="F325" s="145"/>
      <c r="G325" s="145"/>
      <c r="H325" s="145"/>
      <c r="I325" s="145"/>
      <c r="J325" s="145"/>
      <c r="K325" s="145"/>
    </row>
    <row r="326" spans="3:11" s="1" customFormat="1" x14ac:dyDescent="0.2">
      <c r="C326" s="145"/>
      <c r="D326" s="145"/>
      <c r="E326" s="145"/>
      <c r="F326" s="145"/>
      <c r="G326" s="145"/>
      <c r="H326" s="145"/>
      <c r="I326" s="145"/>
      <c r="J326" s="145"/>
      <c r="K326" s="145"/>
    </row>
    <row r="327" spans="3:11" s="1" customFormat="1" x14ac:dyDescent="0.2">
      <c r="C327" s="145"/>
      <c r="D327" s="145"/>
      <c r="E327" s="145"/>
      <c r="F327" s="145"/>
      <c r="G327" s="145"/>
      <c r="H327" s="145"/>
      <c r="I327" s="145"/>
      <c r="J327" s="145"/>
      <c r="K327" s="145"/>
    </row>
    <row r="328" spans="3:11" s="1" customFormat="1" x14ac:dyDescent="0.2">
      <c r="C328" s="145"/>
      <c r="D328" s="145"/>
      <c r="E328" s="145"/>
      <c r="F328" s="145"/>
      <c r="G328" s="145"/>
      <c r="H328" s="145"/>
      <c r="I328" s="145"/>
      <c r="J328" s="145"/>
      <c r="K328" s="145"/>
    </row>
    <row r="329" spans="3:11" s="1" customFormat="1" x14ac:dyDescent="0.2">
      <c r="C329" s="145"/>
      <c r="D329" s="145"/>
      <c r="E329" s="145"/>
      <c r="F329" s="145"/>
      <c r="G329" s="145"/>
      <c r="H329" s="145"/>
      <c r="I329" s="145"/>
      <c r="J329" s="145"/>
      <c r="K329" s="145"/>
    </row>
    <row r="330" spans="3:11" s="1" customFormat="1" x14ac:dyDescent="0.2">
      <c r="C330" s="145"/>
      <c r="D330" s="145"/>
      <c r="E330" s="145"/>
      <c r="F330" s="145"/>
      <c r="G330" s="145"/>
      <c r="H330" s="145"/>
      <c r="I330" s="145"/>
      <c r="J330" s="145"/>
      <c r="K330" s="145"/>
    </row>
    <row r="331" spans="3:11" s="1" customFormat="1" x14ac:dyDescent="0.2">
      <c r="C331" s="145"/>
      <c r="D331" s="145"/>
      <c r="E331" s="145"/>
      <c r="F331" s="145"/>
      <c r="G331" s="145"/>
      <c r="H331" s="145"/>
      <c r="I331" s="145"/>
      <c r="J331" s="145"/>
      <c r="K331" s="145"/>
    </row>
    <row r="332" spans="3:11" s="1" customFormat="1" x14ac:dyDescent="0.2">
      <c r="C332" s="145"/>
      <c r="D332" s="145"/>
      <c r="E332" s="145"/>
      <c r="F332" s="145"/>
      <c r="G332" s="145"/>
      <c r="H332" s="145"/>
      <c r="I332" s="145"/>
      <c r="J332" s="145"/>
      <c r="K332" s="145"/>
    </row>
    <row r="333" spans="3:11" s="1" customFormat="1" x14ac:dyDescent="0.2">
      <c r="C333" s="145"/>
      <c r="D333" s="145"/>
      <c r="E333" s="145"/>
      <c r="F333" s="145"/>
      <c r="G333" s="145"/>
      <c r="H333" s="145"/>
      <c r="I333" s="145"/>
      <c r="J333" s="145"/>
      <c r="K333" s="145"/>
    </row>
    <row r="334" spans="3:11" s="1" customFormat="1" x14ac:dyDescent="0.2">
      <c r="C334" s="145"/>
      <c r="D334" s="145"/>
      <c r="E334" s="145"/>
      <c r="F334" s="145"/>
      <c r="G334" s="145"/>
      <c r="H334" s="145"/>
      <c r="I334" s="145"/>
      <c r="J334" s="145"/>
      <c r="K334" s="145"/>
    </row>
    <row r="335" spans="3:11" s="1" customFormat="1" x14ac:dyDescent="0.2">
      <c r="C335" s="145"/>
      <c r="D335" s="145"/>
      <c r="E335" s="145"/>
      <c r="F335" s="145"/>
      <c r="G335" s="145"/>
      <c r="H335" s="145"/>
      <c r="I335" s="145"/>
      <c r="J335" s="145"/>
      <c r="K335" s="145"/>
    </row>
    <row r="336" spans="3:11" s="1" customFormat="1" x14ac:dyDescent="0.2">
      <c r="C336" s="145"/>
      <c r="D336" s="145"/>
      <c r="E336" s="145"/>
      <c r="F336" s="145"/>
      <c r="G336" s="145"/>
      <c r="H336" s="145"/>
      <c r="I336" s="145"/>
      <c r="J336" s="145"/>
      <c r="K336" s="145"/>
    </row>
    <row r="337" spans="3:11" s="1" customFormat="1" x14ac:dyDescent="0.2">
      <c r="C337" s="145"/>
      <c r="D337" s="145"/>
      <c r="E337" s="145"/>
      <c r="F337" s="145"/>
      <c r="G337" s="145"/>
      <c r="H337" s="145"/>
      <c r="I337" s="145"/>
      <c r="J337" s="145"/>
      <c r="K337" s="145"/>
    </row>
    <row r="338" spans="3:11" s="1" customFormat="1" x14ac:dyDescent="0.2">
      <c r="C338" s="145"/>
      <c r="D338" s="145"/>
      <c r="E338" s="145"/>
      <c r="F338" s="145"/>
      <c r="G338" s="145"/>
      <c r="H338" s="145"/>
      <c r="I338" s="145"/>
      <c r="J338" s="145"/>
      <c r="K338" s="145"/>
    </row>
    <row r="339" spans="3:11" s="1" customFormat="1" x14ac:dyDescent="0.2">
      <c r="C339" s="145"/>
      <c r="D339" s="145"/>
      <c r="E339" s="145"/>
      <c r="F339" s="145"/>
      <c r="G339" s="145"/>
      <c r="H339" s="145"/>
      <c r="I339" s="145"/>
      <c r="J339" s="145"/>
      <c r="K339" s="145"/>
    </row>
    <row r="340" spans="3:11" s="1" customFormat="1" x14ac:dyDescent="0.2">
      <c r="C340" s="145"/>
      <c r="D340" s="145"/>
      <c r="E340" s="145"/>
      <c r="F340" s="145"/>
      <c r="G340" s="145"/>
      <c r="H340" s="145"/>
      <c r="I340" s="145"/>
      <c r="J340" s="145"/>
      <c r="K340" s="145"/>
    </row>
    <row r="341" spans="3:11" s="1" customFormat="1" x14ac:dyDescent="0.2">
      <c r="C341" s="145"/>
      <c r="D341" s="145"/>
      <c r="E341" s="145"/>
      <c r="F341" s="145"/>
      <c r="G341" s="145"/>
      <c r="H341" s="145"/>
      <c r="I341" s="145"/>
      <c r="J341" s="145"/>
      <c r="K341" s="145"/>
    </row>
    <row r="342" spans="3:11" s="1" customFormat="1" x14ac:dyDescent="0.2">
      <c r="C342" s="145"/>
      <c r="D342" s="145"/>
      <c r="E342" s="145"/>
      <c r="F342" s="145"/>
      <c r="G342" s="145"/>
      <c r="H342" s="145"/>
      <c r="I342" s="145"/>
      <c r="J342" s="145"/>
      <c r="K342" s="145"/>
    </row>
    <row r="343" spans="3:11" s="1" customFormat="1" x14ac:dyDescent="0.2">
      <c r="C343" s="145"/>
      <c r="D343" s="145"/>
      <c r="E343" s="145"/>
      <c r="F343" s="145"/>
      <c r="G343" s="145"/>
      <c r="H343" s="145"/>
      <c r="I343" s="145"/>
      <c r="J343" s="145"/>
      <c r="K343" s="145"/>
    </row>
    <row r="344" spans="3:11" s="1" customFormat="1" x14ac:dyDescent="0.2">
      <c r="C344" s="145"/>
      <c r="D344" s="145"/>
      <c r="E344" s="145"/>
      <c r="F344" s="145"/>
      <c r="G344" s="145"/>
      <c r="H344" s="145"/>
      <c r="I344" s="145"/>
      <c r="J344" s="145"/>
      <c r="K344" s="145"/>
    </row>
    <row r="345" spans="3:11" s="1" customFormat="1" x14ac:dyDescent="0.2">
      <c r="C345" s="145"/>
      <c r="D345" s="145"/>
      <c r="E345" s="145"/>
      <c r="F345" s="145"/>
      <c r="G345" s="145"/>
      <c r="H345" s="145"/>
      <c r="I345" s="145"/>
      <c r="J345" s="145"/>
      <c r="K345" s="145"/>
    </row>
    <row r="346" spans="3:11" s="1" customFormat="1" x14ac:dyDescent="0.2">
      <c r="C346" s="145"/>
      <c r="D346" s="145"/>
      <c r="E346" s="145"/>
      <c r="F346" s="145"/>
      <c r="G346" s="145"/>
      <c r="H346" s="145"/>
      <c r="I346" s="145"/>
      <c r="J346" s="145"/>
      <c r="K346" s="145"/>
    </row>
    <row r="347" spans="3:11" s="1" customFormat="1" x14ac:dyDescent="0.2">
      <c r="C347" s="145"/>
      <c r="D347" s="145"/>
      <c r="E347" s="145"/>
      <c r="F347" s="145"/>
      <c r="G347" s="145"/>
      <c r="H347" s="145"/>
      <c r="I347" s="145"/>
      <c r="J347" s="145"/>
      <c r="K347" s="145"/>
    </row>
    <row r="348" spans="3:11" s="1" customFormat="1" x14ac:dyDescent="0.2">
      <c r="C348" s="145"/>
      <c r="D348" s="145"/>
      <c r="E348" s="145"/>
      <c r="F348" s="145"/>
      <c r="G348" s="145"/>
      <c r="H348" s="145"/>
      <c r="I348" s="145"/>
      <c r="J348" s="145"/>
      <c r="K348" s="145"/>
    </row>
    <row r="349" spans="3:11" s="1" customFormat="1" x14ac:dyDescent="0.2">
      <c r="C349" s="145"/>
      <c r="D349" s="145"/>
      <c r="E349" s="145"/>
      <c r="F349" s="145"/>
      <c r="G349" s="145"/>
      <c r="H349" s="145"/>
      <c r="I349" s="145"/>
      <c r="J349" s="145"/>
      <c r="K349" s="145"/>
    </row>
    <row r="350" spans="3:11" s="1" customFormat="1" x14ac:dyDescent="0.2">
      <c r="C350" s="145"/>
      <c r="D350" s="145"/>
      <c r="E350" s="145"/>
      <c r="F350" s="145"/>
      <c r="G350" s="145"/>
      <c r="H350" s="145"/>
      <c r="I350" s="145"/>
      <c r="J350" s="145"/>
      <c r="K350" s="145"/>
    </row>
    <row r="351" spans="3:11" s="1" customFormat="1" x14ac:dyDescent="0.2">
      <c r="C351" s="145"/>
      <c r="D351" s="145"/>
      <c r="E351" s="145"/>
      <c r="F351" s="145"/>
      <c r="G351" s="145"/>
      <c r="H351" s="145"/>
      <c r="I351" s="145"/>
      <c r="J351" s="145"/>
      <c r="K351" s="145"/>
    </row>
    <row r="352" spans="3:11" s="1" customFormat="1" x14ac:dyDescent="0.2">
      <c r="C352" s="145"/>
      <c r="D352" s="145"/>
      <c r="E352" s="145"/>
      <c r="F352" s="145"/>
      <c r="G352" s="145"/>
      <c r="H352" s="145"/>
      <c r="I352" s="145"/>
      <c r="J352" s="145"/>
      <c r="K352" s="145"/>
    </row>
    <row r="353" spans="3:11" s="1" customFormat="1" x14ac:dyDescent="0.2">
      <c r="C353" s="145"/>
      <c r="D353" s="145"/>
      <c r="E353" s="145"/>
      <c r="F353" s="145"/>
      <c r="G353" s="145"/>
      <c r="H353" s="145"/>
      <c r="I353" s="145"/>
      <c r="J353" s="145"/>
      <c r="K353" s="145"/>
    </row>
    <row r="354" spans="3:11" s="1" customFormat="1" x14ac:dyDescent="0.2">
      <c r="C354" s="145"/>
      <c r="D354" s="145"/>
      <c r="E354" s="145"/>
      <c r="F354" s="145"/>
      <c r="G354" s="145"/>
      <c r="H354" s="145"/>
      <c r="I354" s="145"/>
      <c r="J354" s="145"/>
      <c r="K354" s="145"/>
    </row>
    <row r="355" spans="3:11" s="1" customFormat="1" x14ac:dyDescent="0.2">
      <c r="C355" s="145"/>
      <c r="D355" s="145"/>
      <c r="E355" s="145"/>
      <c r="F355" s="145"/>
      <c r="G355" s="145"/>
      <c r="H355" s="145"/>
      <c r="I355" s="145"/>
      <c r="J355" s="145"/>
      <c r="K355" s="145"/>
    </row>
    <row r="356" spans="3:11" s="1" customFormat="1" x14ac:dyDescent="0.2">
      <c r="C356" s="145"/>
      <c r="D356" s="145"/>
      <c r="E356" s="145"/>
      <c r="F356" s="145"/>
      <c r="G356" s="145"/>
      <c r="H356" s="145"/>
      <c r="I356" s="145"/>
      <c r="J356" s="145"/>
      <c r="K356" s="145"/>
    </row>
    <row r="357" spans="3:11" s="1" customFormat="1" x14ac:dyDescent="0.2">
      <c r="C357" s="145"/>
      <c r="D357" s="145"/>
      <c r="E357" s="145"/>
      <c r="F357" s="145"/>
      <c r="G357" s="145"/>
      <c r="H357" s="145"/>
      <c r="I357" s="145"/>
      <c r="J357" s="145"/>
      <c r="K357" s="145"/>
    </row>
    <row r="358" spans="3:11" s="1" customFormat="1" x14ac:dyDescent="0.2">
      <c r="C358" s="145"/>
      <c r="D358" s="145"/>
      <c r="E358" s="145"/>
      <c r="F358" s="145"/>
      <c r="G358" s="145"/>
      <c r="H358" s="145"/>
      <c r="I358" s="145"/>
      <c r="J358" s="145"/>
      <c r="K358" s="145"/>
    </row>
    <row r="359" spans="3:11" s="1" customFormat="1" x14ac:dyDescent="0.2">
      <c r="C359" s="145"/>
      <c r="D359" s="145"/>
      <c r="E359" s="145"/>
      <c r="F359" s="145"/>
      <c r="G359" s="145"/>
      <c r="H359" s="145"/>
      <c r="I359" s="145"/>
      <c r="J359" s="145"/>
      <c r="K359" s="145"/>
    </row>
    <row r="360" spans="3:11" s="1" customFormat="1" x14ac:dyDescent="0.2">
      <c r="C360" s="145"/>
      <c r="D360" s="145"/>
      <c r="E360" s="145"/>
      <c r="F360" s="145"/>
      <c r="G360" s="145"/>
      <c r="H360" s="145"/>
      <c r="I360" s="145"/>
      <c r="J360" s="145"/>
      <c r="K360" s="145"/>
    </row>
    <row r="361" spans="3:11" s="1" customFormat="1" x14ac:dyDescent="0.2">
      <c r="C361" s="145"/>
      <c r="D361" s="145"/>
      <c r="E361" s="145"/>
      <c r="F361" s="145"/>
      <c r="G361" s="145"/>
      <c r="H361" s="145"/>
      <c r="I361" s="145"/>
      <c r="J361" s="145"/>
      <c r="K361" s="145"/>
    </row>
    <row r="362" spans="3:11" s="1" customFormat="1" x14ac:dyDescent="0.2">
      <c r="C362" s="145"/>
      <c r="D362" s="145"/>
      <c r="E362" s="145"/>
      <c r="F362" s="145"/>
      <c r="G362" s="145"/>
      <c r="H362" s="145"/>
      <c r="I362" s="145"/>
      <c r="J362" s="145"/>
      <c r="K362" s="145"/>
    </row>
    <row r="363" spans="3:11" s="1" customFormat="1" x14ac:dyDescent="0.2">
      <c r="C363" s="145"/>
      <c r="D363" s="145"/>
      <c r="E363" s="145"/>
      <c r="F363" s="145"/>
      <c r="G363" s="145"/>
      <c r="H363" s="145"/>
      <c r="I363" s="145"/>
      <c r="J363" s="145"/>
      <c r="K363" s="145"/>
    </row>
    <row r="364" spans="3:11" s="1" customFormat="1" x14ac:dyDescent="0.2">
      <c r="C364" s="145"/>
      <c r="D364" s="145"/>
      <c r="E364" s="145"/>
      <c r="F364" s="145"/>
      <c r="G364" s="145"/>
      <c r="H364" s="145"/>
      <c r="I364" s="145"/>
      <c r="J364" s="145"/>
      <c r="K364" s="145"/>
    </row>
    <row r="365" spans="3:11" s="1" customFormat="1" x14ac:dyDescent="0.2">
      <c r="C365" s="145"/>
      <c r="D365" s="145"/>
      <c r="E365" s="145"/>
      <c r="F365" s="145"/>
      <c r="G365" s="145"/>
      <c r="H365" s="145"/>
      <c r="I365" s="145"/>
      <c r="J365" s="145"/>
      <c r="K365" s="145"/>
    </row>
    <row r="366" spans="3:11" s="1" customFormat="1" x14ac:dyDescent="0.2">
      <c r="C366" s="145"/>
      <c r="D366" s="145"/>
      <c r="E366" s="145"/>
      <c r="F366" s="145"/>
      <c r="G366" s="145"/>
      <c r="H366" s="145"/>
      <c r="I366" s="145"/>
      <c r="J366" s="145"/>
      <c r="K366" s="145"/>
    </row>
    <row r="367" spans="3:11" s="1" customFormat="1" x14ac:dyDescent="0.2">
      <c r="C367" s="145"/>
      <c r="D367" s="145"/>
      <c r="E367" s="145"/>
      <c r="F367" s="145"/>
      <c r="G367" s="145"/>
      <c r="H367" s="145"/>
      <c r="I367" s="145"/>
      <c r="J367" s="145"/>
      <c r="K367" s="145"/>
    </row>
    <row r="368" spans="3:11" s="1" customFormat="1" x14ac:dyDescent="0.2">
      <c r="C368" s="145"/>
      <c r="D368" s="145"/>
      <c r="E368" s="145"/>
      <c r="F368" s="145"/>
      <c r="G368" s="145"/>
      <c r="H368" s="145"/>
      <c r="I368" s="145"/>
      <c r="J368" s="145"/>
      <c r="K368" s="145"/>
    </row>
    <row r="369" spans="3:11" s="1" customFormat="1" x14ac:dyDescent="0.2">
      <c r="C369" s="145"/>
      <c r="D369" s="145"/>
      <c r="E369" s="145"/>
      <c r="F369" s="145"/>
      <c r="G369" s="145"/>
      <c r="H369" s="145"/>
      <c r="I369" s="145"/>
      <c r="J369" s="145"/>
      <c r="K369" s="145"/>
    </row>
    <row r="370" spans="3:11" s="1" customFormat="1" x14ac:dyDescent="0.2">
      <c r="C370" s="145"/>
      <c r="D370" s="145"/>
      <c r="E370" s="145"/>
      <c r="F370" s="145"/>
      <c r="G370" s="145"/>
      <c r="H370" s="145"/>
      <c r="I370" s="145"/>
      <c r="J370" s="145"/>
      <c r="K370" s="145"/>
    </row>
    <row r="371" spans="3:11" s="1" customFormat="1" x14ac:dyDescent="0.2">
      <c r="C371" s="145"/>
      <c r="D371" s="145"/>
      <c r="E371" s="145"/>
      <c r="F371" s="145"/>
      <c r="G371" s="145"/>
      <c r="H371" s="145"/>
      <c r="I371" s="145"/>
      <c r="J371" s="145"/>
      <c r="K371" s="145"/>
    </row>
    <row r="372" spans="3:11" s="1" customFormat="1" x14ac:dyDescent="0.2">
      <c r="C372" s="145"/>
      <c r="D372" s="145"/>
      <c r="E372" s="145"/>
      <c r="F372" s="145"/>
      <c r="G372" s="145"/>
      <c r="H372" s="145"/>
      <c r="I372" s="145"/>
      <c r="J372" s="145"/>
      <c r="K372" s="145"/>
    </row>
    <row r="373" spans="3:11" s="1" customFormat="1" x14ac:dyDescent="0.2">
      <c r="C373" s="145"/>
      <c r="D373" s="145"/>
      <c r="E373" s="145"/>
      <c r="F373" s="145"/>
      <c r="G373" s="145"/>
      <c r="H373" s="145"/>
      <c r="I373" s="145"/>
      <c r="J373" s="145"/>
      <c r="K373" s="145"/>
    </row>
    <row r="374" spans="3:11" s="1" customFormat="1" x14ac:dyDescent="0.2">
      <c r="C374" s="145"/>
      <c r="D374" s="145"/>
      <c r="E374" s="145"/>
      <c r="F374" s="145"/>
      <c r="G374" s="145"/>
      <c r="H374" s="145"/>
      <c r="I374" s="145"/>
      <c r="J374" s="145"/>
      <c r="K374" s="145"/>
    </row>
    <row r="375" spans="3:11" s="1" customFormat="1" x14ac:dyDescent="0.2">
      <c r="C375" s="145"/>
      <c r="D375" s="145"/>
      <c r="E375" s="145"/>
      <c r="F375" s="145"/>
      <c r="G375" s="145"/>
      <c r="H375" s="145"/>
      <c r="I375" s="145"/>
      <c r="J375" s="145"/>
      <c r="K375" s="145"/>
    </row>
    <row r="376" spans="3:11" s="1" customFormat="1" x14ac:dyDescent="0.2">
      <c r="C376" s="145"/>
      <c r="D376" s="145"/>
      <c r="E376" s="145"/>
      <c r="F376" s="145"/>
      <c r="G376" s="145"/>
      <c r="H376" s="145"/>
      <c r="I376" s="145"/>
      <c r="J376" s="145"/>
      <c r="K376" s="145"/>
    </row>
    <row r="377" spans="3:11" s="1" customFormat="1" x14ac:dyDescent="0.2">
      <c r="C377" s="145"/>
      <c r="D377" s="145"/>
      <c r="E377" s="145"/>
      <c r="F377" s="145"/>
      <c r="G377" s="145"/>
      <c r="H377" s="145"/>
      <c r="I377" s="145"/>
      <c r="J377" s="145"/>
      <c r="K377" s="145"/>
    </row>
    <row r="378" spans="3:11" s="1" customFormat="1" x14ac:dyDescent="0.2">
      <c r="C378" s="145"/>
      <c r="D378" s="145"/>
      <c r="E378" s="145"/>
      <c r="F378" s="145"/>
      <c r="G378" s="145"/>
      <c r="H378" s="145"/>
      <c r="I378" s="145"/>
      <c r="J378" s="145"/>
      <c r="K378" s="145"/>
    </row>
    <row r="379" spans="3:11" s="1" customFormat="1" x14ac:dyDescent="0.2">
      <c r="C379" s="145"/>
      <c r="D379" s="145"/>
      <c r="E379" s="145"/>
      <c r="F379" s="145"/>
      <c r="G379" s="145"/>
      <c r="H379" s="145"/>
      <c r="I379" s="145"/>
      <c r="J379" s="145"/>
      <c r="K379" s="145"/>
    </row>
    <row r="380" spans="3:11" s="1" customFormat="1" x14ac:dyDescent="0.2">
      <c r="C380" s="145"/>
      <c r="D380" s="145"/>
      <c r="E380" s="145"/>
      <c r="F380" s="145"/>
      <c r="G380" s="145"/>
      <c r="H380" s="145"/>
      <c r="I380" s="145"/>
      <c r="J380" s="145"/>
      <c r="K380" s="145"/>
    </row>
    <row r="381" spans="3:11" s="1" customFormat="1" x14ac:dyDescent="0.2">
      <c r="C381" s="145"/>
      <c r="D381" s="145"/>
      <c r="E381" s="145"/>
      <c r="F381" s="145"/>
      <c r="G381" s="145"/>
      <c r="H381" s="145"/>
      <c r="I381" s="145"/>
      <c r="J381" s="145"/>
      <c r="K381" s="145"/>
    </row>
    <row r="382" spans="3:11" s="1" customFormat="1" x14ac:dyDescent="0.2">
      <c r="C382" s="145"/>
      <c r="D382" s="145"/>
      <c r="E382" s="145"/>
      <c r="F382" s="145"/>
      <c r="G382" s="145"/>
      <c r="H382" s="145"/>
      <c r="I382" s="145"/>
      <c r="J382" s="145"/>
      <c r="K382" s="145"/>
    </row>
    <row r="383" spans="3:11" s="1" customFormat="1" x14ac:dyDescent="0.2">
      <c r="C383" s="145"/>
      <c r="D383" s="145"/>
      <c r="E383" s="145"/>
      <c r="F383" s="145"/>
      <c r="G383" s="145"/>
      <c r="H383" s="145"/>
      <c r="I383" s="145"/>
      <c r="J383" s="145"/>
      <c r="K383" s="145"/>
    </row>
    <row r="384" spans="3:11" s="1" customFormat="1" x14ac:dyDescent="0.2">
      <c r="C384" s="145"/>
      <c r="D384" s="145"/>
      <c r="E384" s="145"/>
      <c r="F384" s="145"/>
      <c r="G384" s="145"/>
      <c r="H384" s="145"/>
      <c r="I384" s="145"/>
      <c r="J384" s="145"/>
      <c r="K384" s="145"/>
    </row>
    <row r="385" spans="3:11" s="1" customFormat="1" x14ac:dyDescent="0.2">
      <c r="C385" s="145"/>
      <c r="D385" s="145"/>
      <c r="E385" s="145"/>
      <c r="F385" s="145"/>
      <c r="G385" s="145"/>
      <c r="H385" s="145"/>
      <c r="I385" s="145"/>
      <c r="J385" s="145"/>
      <c r="K385" s="145"/>
    </row>
    <row r="386" spans="3:11" s="1" customFormat="1" x14ac:dyDescent="0.2">
      <c r="C386" s="145"/>
      <c r="D386" s="145"/>
      <c r="E386" s="145"/>
      <c r="F386" s="145"/>
      <c r="G386" s="145"/>
      <c r="H386" s="145"/>
      <c r="I386" s="145"/>
      <c r="J386" s="145"/>
      <c r="K386" s="145"/>
    </row>
    <row r="387" spans="3:11" s="1" customFormat="1" x14ac:dyDescent="0.2">
      <c r="C387" s="145"/>
      <c r="D387" s="145"/>
      <c r="E387" s="145"/>
      <c r="F387" s="145"/>
      <c r="G387" s="145"/>
      <c r="H387" s="145"/>
      <c r="I387" s="145"/>
      <c r="J387" s="145"/>
      <c r="K387" s="145"/>
    </row>
    <row r="388" spans="3:11" s="1" customFormat="1" x14ac:dyDescent="0.2">
      <c r="C388" s="145"/>
      <c r="D388" s="145"/>
      <c r="E388" s="145"/>
      <c r="F388" s="145"/>
      <c r="G388" s="145"/>
      <c r="H388" s="145"/>
      <c r="I388" s="145"/>
      <c r="J388" s="145"/>
      <c r="K388" s="145"/>
    </row>
    <row r="389" spans="3:11" s="1" customFormat="1" x14ac:dyDescent="0.2">
      <c r="C389" s="145"/>
      <c r="D389" s="145"/>
      <c r="E389" s="145"/>
      <c r="F389" s="145"/>
      <c r="G389" s="145"/>
      <c r="H389" s="145"/>
      <c r="I389" s="145"/>
      <c r="J389" s="145"/>
      <c r="K389" s="145"/>
    </row>
    <row r="390" spans="3:11" s="1" customFormat="1" x14ac:dyDescent="0.2">
      <c r="C390" s="145"/>
      <c r="D390" s="145"/>
      <c r="E390" s="145"/>
      <c r="F390" s="145"/>
      <c r="G390" s="145"/>
      <c r="H390" s="145"/>
      <c r="I390" s="145"/>
      <c r="J390" s="145"/>
      <c r="K390" s="145"/>
    </row>
    <row r="391" spans="3:11" s="1" customFormat="1" x14ac:dyDescent="0.2">
      <c r="C391" s="145"/>
      <c r="D391" s="145"/>
      <c r="E391" s="145"/>
      <c r="F391" s="145"/>
      <c r="G391" s="145"/>
      <c r="H391" s="145"/>
      <c r="I391" s="145"/>
      <c r="J391" s="145"/>
      <c r="K391" s="145"/>
    </row>
    <row r="392" spans="3:11" s="1" customFormat="1" x14ac:dyDescent="0.2">
      <c r="C392" s="145"/>
      <c r="D392" s="145"/>
      <c r="E392" s="145"/>
      <c r="F392" s="145"/>
      <c r="G392" s="145"/>
      <c r="H392" s="145"/>
      <c r="I392" s="145"/>
      <c r="J392" s="145"/>
      <c r="K392" s="145"/>
    </row>
    <row r="393" spans="3:11" s="1" customFormat="1" x14ac:dyDescent="0.2">
      <c r="C393" s="145"/>
      <c r="D393" s="145"/>
      <c r="E393" s="145"/>
      <c r="F393" s="145"/>
      <c r="G393" s="145"/>
      <c r="H393" s="145"/>
      <c r="I393" s="145"/>
      <c r="J393" s="145"/>
      <c r="K393" s="145"/>
    </row>
    <row r="394" spans="3:11" s="1" customFormat="1" x14ac:dyDescent="0.2">
      <c r="C394" s="145"/>
      <c r="D394" s="145"/>
      <c r="E394" s="145"/>
      <c r="F394" s="145"/>
      <c r="G394" s="145"/>
      <c r="H394" s="145"/>
      <c r="I394" s="145"/>
      <c r="J394" s="145"/>
      <c r="K394" s="145"/>
    </row>
    <row r="395" spans="3:11" s="1" customFormat="1" x14ac:dyDescent="0.2">
      <c r="C395" s="145"/>
      <c r="D395" s="145"/>
      <c r="E395" s="145"/>
      <c r="F395" s="145"/>
      <c r="G395" s="145"/>
      <c r="H395" s="145"/>
      <c r="I395" s="145"/>
      <c r="J395" s="145"/>
      <c r="K395" s="145"/>
    </row>
    <row r="396" spans="3:11" s="1" customFormat="1" x14ac:dyDescent="0.2">
      <c r="C396" s="145"/>
      <c r="D396" s="145"/>
      <c r="E396" s="145"/>
      <c r="F396" s="145"/>
      <c r="G396" s="145"/>
      <c r="H396" s="145"/>
      <c r="I396" s="145"/>
      <c r="J396" s="145"/>
      <c r="K396" s="145"/>
    </row>
    <row r="397" spans="3:11" s="1" customFormat="1" x14ac:dyDescent="0.2">
      <c r="C397" s="145"/>
      <c r="D397" s="145"/>
      <c r="E397" s="145"/>
      <c r="F397" s="145"/>
      <c r="G397" s="145"/>
      <c r="H397" s="145"/>
      <c r="I397" s="145"/>
      <c r="J397" s="145"/>
      <c r="K397" s="145"/>
    </row>
    <row r="398" spans="3:11" s="1" customFormat="1" x14ac:dyDescent="0.2">
      <c r="C398" s="145"/>
      <c r="D398" s="145"/>
      <c r="E398" s="145"/>
      <c r="F398" s="145"/>
      <c r="G398" s="145"/>
      <c r="H398" s="145"/>
      <c r="I398" s="145"/>
      <c r="J398" s="145"/>
      <c r="K398" s="145"/>
    </row>
    <row r="399" spans="3:11" s="1" customFormat="1" x14ac:dyDescent="0.2">
      <c r="C399" s="145"/>
      <c r="D399" s="145"/>
      <c r="E399" s="145"/>
      <c r="F399" s="145"/>
      <c r="G399" s="145"/>
      <c r="H399" s="145"/>
      <c r="I399" s="145"/>
      <c r="J399" s="145"/>
      <c r="K399" s="145"/>
    </row>
    <row r="400" spans="3:11" s="1" customFormat="1" x14ac:dyDescent="0.2">
      <c r="C400" s="145"/>
      <c r="D400" s="145"/>
      <c r="E400" s="145"/>
      <c r="F400" s="145"/>
      <c r="G400" s="145"/>
      <c r="H400" s="145"/>
      <c r="I400" s="145"/>
      <c r="J400" s="145"/>
      <c r="K400" s="145"/>
    </row>
    <row r="401" spans="3:11" s="1" customFormat="1" x14ac:dyDescent="0.2">
      <c r="C401" s="145"/>
      <c r="D401" s="145"/>
      <c r="E401" s="145"/>
      <c r="F401" s="145"/>
      <c r="G401" s="145"/>
      <c r="H401" s="145"/>
      <c r="I401" s="145"/>
      <c r="J401" s="145"/>
      <c r="K401" s="145"/>
    </row>
    <row r="402" spans="3:11" s="1" customFormat="1" x14ac:dyDescent="0.2">
      <c r="C402" s="145"/>
      <c r="D402" s="145"/>
      <c r="E402" s="145"/>
      <c r="F402" s="145"/>
      <c r="G402" s="145"/>
      <c r="H402" s="145"/>
      <c r="I402" s="145"/>
      <c r="J402" s="145"/>
      <c r="K402" s="145"/>
    </row>
    <row r="403" spans="3:11" s="1" customFormat="1" x14ac:dyDescent="0.2">
      <c r="C403" s="145"/>
      <c r="D403" s="145"/>
      <c r="E403" s="145"/>
      <c r="F403" s="145"/>
      <c r="G403" s="145"/>
      <c r="H403" s="145"/>
      <c r="I403" s="145"/>
      <c r="J403" s="145"/>
      <c r="K403" s="145"/>
    </row>
    <row r="404" spans="3:11" s="1" customFormat="1" x14ac:dyDescent="0.2">
      <c r="C404" s="145"/>
      <c r="D404" s="145"/>
      <c r="E404" s="145"/>
      <c r="F404" s="145"/>
      <c r="G404" s="145"/>
      <c r="H404" s="145"/>
      <c r="I404" s="145"/>
      <c r="J404" s="145"/>
      <c r="K404" s="145"/>
    </row>
    <row r="405" spans="3:11" s="1" customFormat="1" x14ac:dyDescent="0.2">
      <c r="C405" s="145"/>
      <c r="D405" s="145"/>
      <c r="E405" s="145"/>
      <c r="F405" s="145"/>
      <c r="G405" s="145"/>
      <c r="H405" s="145"/>
      <c r="I405" s="145"/>
      <c r="J405" s="145"/>
      <c r="K405" s="145"/>
    </row>
    <row r="406" spans="3:11" s="1" customFormat="1" x14ac:dyDescent="0.2">
      <c r="C406" s="145"/>
      <c r="D406" s="145"/>
      <c r="E406" s="145"/>
      <c r="F406" s="145"/>
      <c r="G406" s="145"/>
      <c r="H406" s="145"/>
      <c r="I406" s="145"/>
      <c r="J406" s="145"/>
      <c r="K406" s="145"/>
    </row>
    <row r="407" spans="3:11" s="1" customFormat="1" x14ac:dyDescent="0.2">
      <c r="C407" s="145"/>
      <c r="D407" s="145"/>
      <c r="E407" s="145"/>
      <c r="F407" s="145"/>
      <c r="G407" s="145"/>
      <c r="H407" s="145"/>
      <c r="I407" s="145"/>
      <c r="J407" s="145"/>
      <c r="K407" s="145"/>
    </row>
    <row r="408" spans="3:11" s="1" customFormat="1" x14ac:dyDescent="0.2">
      <c r="C408" s="145"/>
      <c r="D408" s="145"/>
      <c r="E408" s="145"/>
      <c r="F408" s="145"/>
      <c r="G408" s="145"/>
      <c r="H408" s="145"/>
      <c r="I408" s="145"/>
      <c r="J408" s="145"/>
      <c r="K408" s="145"/>
    </row>
    <row r="409" spans="3:11" s="1" customFormat="1" x14ac:dyDescent="0.2">
      <c r="C409" s="145"/>
      <c r="D409" s="145"/>
      <c r="E409" s="145"/>
      <c r="F409" s="145"/>
      <c r="G409" s="145"/>
      <c r="H409" s="145"/>
      <c r="I409" s="145"/>
      <c r="J409" s="145"/>
      <c r="K409" s="145"/>
    </row>
    <row r="410" spans="3:11" s="1" customFormat="1" x14ac:dyDescent="0.2">
      <c r="C410" s="145"/>
      <c r="D410" s="145"/>
      <c r="E410" s="145"/>
      <c r="F410" s="145"/>
      <c r="G410" s="145"/>
      <c r="H410" s="145"/>
      <c r="I410" s="145"/>
      <c r="J410" s="145"/>
      <c r="K410" s="145"/>
    </row>
    <row r="411" spans="3:11" s="1" customFormat="1" x14ac:dyDescent="0.2">
      <c r="C411" s="145"/>
      <c r="D411" s="145"/>
      <c r="E411" s="145"/>
      <c r="F411" s="145"/>
      <c r="G411" s="145"/>
      <c r="H411" s="145"/>
      <c r="I411" s="145"/>
      <c r="J411" s="145"/>
      <c r="K411" s="145"/>
    </row>
    <row r="412" spans="3:11" s="1" customFormat="1" x14ac:dyDescent="0.2">
      <c r="C412" s="145"/>
      <c r="D412" s="145"/>
      <c r="E412" s="145"/>
      <c r="F412" s="145"/>
      <c r="G412" s="145"/>
      <c r="H412" s="145"/>
      <c r="I412" s="145"/>
      <c r="J412" s="145"/>
      <c r="K412" s="145"/>
    </row>
    <row r="413" spans="3:11" s="1" customFormat="1" x14ac:dyDescent="0.2">
      <c r="C413" s="145"/>
      <c r="D413" s="145"/>
      <c r="E413" s="145"/>
      <c r="F413" s="145"/>
      <c r="G413" s="145"/>
      <c r="H413" s="145"/>
      <c r="I413" s="145"/>
      <c r="J413" s="145"/>
      <c r="K413" s="145"/>
    </row>
    <row r="414" spans="3:11" s="1" customFormat="1" x14ac:dyDescent="0.2">
      <c r="C414" s="145"/>
      <c r="D414" s="145"/>
      <c r="E414" s="145"/>
      <c r="F414" s="145"/>
      <c r="G414" s="145"/>
      <c r="H414" s="145"/>
      <c r="I414" s="145"/>
      <c r="J414" s="145"/>
      <c r="K414" s="145"/>
    </row>
    <row r="415" spans="3:11" s="1" customFormat="1" x14ac:dyDescent="0.2">
      <c r="C415" s="145"/>
      <c r="D415" s="145"/>
      <c r="E415" s="145"/>
      <c r="F415" s="145"/>
      <c r="G415" s="145"/>
      <c r="H415" s="145"/>
      <c r="I415" s="145"/>
      <c r="J415" s="145"/>
      <c r="K415" s="145"/>
    </row>
    <row r="416" spans="3:11" s="1" customFormat="1" x14ac:dyDescent="0.2">
      <c r="C416" s="145"/>
      <c r="D416" s="145"/>
      <c r="E416" s="145"/>
      <c r="F416" s="145"/>
      <c r="G416" s="145"/>
      <c r="H416" s="145"/>
      <c r="I416" s="145"/>
      <c r="J416" s="145"/>
      <c r="K416" s="145"/>
    </row>
    <row r="417" spans="3:11" s="1" customFormat="1" x14ac:dyDescent="0.2">
      <c r="C417" s="145"/>
      <c r="D417" s="145"/>
      <c r="E417" s="145"/>
      <c r="F417" s="145"/>
      <c r="G417" s="145"/>
      <c r="H417" s="145"/>
      <c r="I417" s="145"/>
      <c r="J417" s="145"/>
      <c r="K417" s="145"/>
    </row>
    <row r="418" spans="3:11" s="1" customFormat="1" x14ac:dyDescent="0.2">
      <c r="C418" s="145"/>
      <c r="D418" s="145"/>
      <c r="E418" s="145"/>
      <c r="F418" s="145"/>
      <c r="G418" s="145"/>
      <c r="H418" s="145"/>
      <c r="I418" s="145"/>
      <c r="J418" s="145"/>
      <c r="K418" s="145"/>
    </row>
    <row r="419" spans="3:11" s="1" customFormat="1" x14ac:dyDescent="0.2">
      <c r="C419" s="145"/>
      <c r="D419" s="145"/>
      <c r="E419" s="145"/>
      <c r="F419" s="145"/>
      <c r="G419" s="145"/>
      <c r="H419" s="145"/>
      <c r="I419" s="145"/>
      <c r="J419" s="145"/>
      <c r="K419" s="145"/>
    </row>
    <row r="420" spans="3:11" s="1" customFormat="1" x14ac:dyDescent="0.2">
      <c r="C420" s="145"/>
      <c r="D420" s="145"/>
      <c r="E420" s="145"/>
      <c r="F420" s="145"/>
      <c r="G420" s="145"/>
      <c r="H420" s="145"/>
      <c r="I420" s="145"/>
      <c r="J420" s="145"/>
      <c r="K420" s="145"/>
    </row>
    <row r="421" spans="3:11" s="1" customFormat="1" x14ac:dyDescent="0.2">
      <c r="C421" s="145"/>
      <c r="D421" s="145"/>
      <c r="E421" s="145"/>
      <c r="F421" s="145"/>
      <c r="G421" s="145"/>
      <c r="H421" s="145"/>
      <c r="I421" s="145"/>
      <c r="J421" s="145"/>
      <c r="K421" s="145"/>
    </row>
    <row r="422" spans="3:11" s="1" customFormat="1" x14ac:dyDescent="0.2">
      <c r="C422" s="145"/>
      <c r="D422" s="145"/>
      <c r="E422" s="145"/>
      <c r="F422" s="145"/>
      <c r="G422" s="145"/>
      <c r="H422" s="145"/>
      <c r="I422" s="145"/>
      <c r="J422" s="145"/>
      <c r="K422" s="145"/>
    </row>
    <row r="423" spans="3:11" s="1" customFormat="1" x14ac:dyDescent="0.2">
      <c r="C423" s="145"/>
      <c r="D423" s="145"/>
      <c r="E423" s="145"/>
      <c r="F423" s="145"/>
      <c r="G423" s="145"/>
      <c r="H423" s="145"/>
      <c r="I423" s="145"/>
      <c r="J423" s="145"/>
      <c r="K423" s="145"/>
    </row>
    <row r="424" spans="3:11" s="1" customFormat="1" x14ac:dyDescent="0.2">
      <c r="C424" s="145"/>
      <c r="D424" s="145"/>
      <c r="E424" s="145"/>
      <c r="F424" s="145"/>
      <c r="G424" s="145"/>
      <c r="H424" s="145"/>
      <c r="I424" s="145"/>
      <c r="J424" s="145"/>
      <c r="K424" s="145"/>
    </row>
    <row r="425" spans="3:11" s="1" customFormat="1" x14ac:dyDescent="0.2">
      <c r="C425" s="145"/>
      <c r="D425" s="145"/>
      <c r="E425" s="145"/>
      <c r="F425" s="145"/>
      <c r="G425" s="145"/>
      <c r="H425" s="145"/>
      <c r="I425" s="145"/>
      <c r="J425" s="145"/>
      <c r="K425" s="145"/>
    </row>
    <row r="426" spans="3:11" s="1" customFormat="1" x14ac:dyDescent="0.2">
      <c r="C426" s="145"/>
      <c r="D426" s="145"/>
      <c r="E426" s="145"/>
      <c r="F426" s="145"/>
      <c r="G426" s="145"/>
      <c r="H426" s="145"/>
      <c r="I426" s="145"/>
      <c r="J426" s="145"/>
      <c r="K426" s="145"/>
    </row>
    <row r="427" spans="3:11" s="1" customFormat="1" x14ac:dyDescent="0.2">
      <c r="C427" s="145"/>
      <c r="D427" s="145"/>
      <c r="E427" s="145"/>
      <c r="F427" s="145"/>
      <c r="G427" s="145"/>
      <c r="H427" s="145"/>
      <c r="I427" s="145"/>
      <c r="J427" s="145"/>
      <c r="K427" s="145"/>
    </row>
    <row r="428" spans="3:11" s="1" customFormat="1" x14ac:dyDescent="0.2">
      <c r="C428" s="145"/>
      <c r="D428" s="145"/>
      <c r="E428" s="145"/>
      <c r="F428" s="145"/>
      <c r="G428" s="145"/>
      <c r="H428" s="145"/>
      <c r="I428" s="145"/>
      <c r="J428" s="145"/>
      <c r="K428" s="145"/>
    </row>
    <row r="429" spans="3:11" s="1" customFormat="1" x14ac:dyDescent="0.2">
      <c r="C429" s="145"/>
      <c r="D429" s="145"/>
      <c r="E429" s="145"/>
      <c r="F429" s="145"/>
      <c r="G429" s="145"/>
      <c r="H429" s="145"/>
      <c r="I429" s="145"/>
      <c r="J429" s="145"/>
      <c r="K429" s="145"/>
    </row>
    <row r="430" spans="3:11" s="1" customFormat="1" x14ac:dyDescent="0.2">
      <c r="C430" s="145"/>
      <c r="D430" s="145"/>
      <c r="E430" s="145"/>
      <c r="F430" s="145"/>
      <c r="G430" s="145"/>
      <c r="H430" s="145"/>
      <c r="I430" s="145"/>
      <c r="J430" s="145"/>
      <c r="K430" s="145"/>
    </row>
    <row r="431" spans="3:11" s="1" customFormat="1" x14ac:dyDescent="0.2">
      <c r="C431" s="145"/>
      <c r="D431" s="145"/>
      <c r="E431" s="145"/>
      <c r="F431" s="145"/>
      <c r="G431" s="145"/>
      <c r="H431" s="145"/>
      <c r="I431" s="145"/>
      <c r="J431" s="145"/>
      <c r="K431" s="145"/>
    </row>
    <row r="432" spans="3:11" s="1" customFormat="1" x14ac:dyDescent="0.2">
      <c r="C432" s="145"/>
      <c r="D432" s="145"/>
      <c r="E432" s="145"/>
      <c r="F432" s="145"/>
      <c r="G432" s="145"/>
      <c r="H432" s="145"/>
      <c r="I432" s="145"/>
      <c r="J432" s="145"/>
      <c r="K432" s="145"/>
    </row>
    <row r="433" spans="3:11" s="1" customFormat="1" x14ac:dyDescent="0.2">
      <c r="C433" s="145"/>
      <c r="D433" s="145"/>
      <c r="E433" s="145"/>
      <c r="F433" s="145"/>
      <c r="G433" s="145"/>
      <c r="H433" s="145"/>
      <c r="I433" s="145"/>
      <c r="J433" s="145"/>
      <c r="K433" s="145"/>
    </row>
    <row r="434" spans="3:11" s="1" customFormat="1" x14ac:dyDescent="0.2">
      <c r="C434" s="145"/>
      <c r="D434" s="145"/>
      <c r="E434" s="145"/>
      <c r="F434" s="145"/>
      <c r="G434" s="145"/>
      <c r="H434" s="145"/>
      <c r="I434" s="145"/>
      <c r="J434" s="145"/>
      <c r="K434" s="145"/>
    </row>
    <row r="435" spans="3:11" s="1" customFormat="1" x14ac:dyDescent="0.2">
      <c r="C435" s="145"/>
      <c r="D435" s="145"/>
      <c r="E435" s="145"/>
      <c r="F435" s="145"/>
      <c r="G435" s="145"/>
      <c r="H435" s="145"/>
      <c r="I435" s="145"/>
      <c r="J435" s="145"/>
      <c r="K435" s="145"/>
    </row>
    <row r="436" spans="3:11" s="1" customFormat="1" x14ac:dyDescent="0.2">
      <c r="C436" s="145"/>
      <c r="D436" s="145"/>
      <c r="E436" s="145"/>
      <c r="F436" s="145"/>
      <c r="G436" s="145"/>
      <c r="H436" s="145"/>
      <c r="I436" s="145"/>
      <c r="J436" s="145"/>
      <c r="K436" s="145"/>
    </row>
    <row r="437" spans="3:11" s="1" customFormat="1" x14ac:dyDescent="0.2">
      <c r="C437" s="145"/>
      <c r="D437" s="145"/>
      <c r="E437" s="145"/>
      <c r="F437" s="145"/>
      <c r="G437" s="145"/>
      <c r="H437" s="145"/>
      <c r="I437" s="145"/>
      <c r="J437" s="145"/>
      <c r="K437" s="145"/>
    </row>
    <row r="438" spans="3:11" s="1" customFormat="1" x14ac:dyDescent="0.2">
      <c r="C438" s="145"/>
      <c r="D438" s="145"/>
      <c r="E438" s="145"/>
      <c r="F438" s="145"/>
      <c r="G438" s="145"/>
      <c r="H438" s="145"/>
      <c r="I438" s="145"/>
      <c r="J438" s="145"/>
      <c r="K438" s="145"/>
    </row>
    <row r="439" spans="3:11" s="1" customFormat="1" x14ac:dyDescent="0.2">
      <c r="C439" s="145"/>
      <c r="D439" s="145"/>
      <c r="E439" s="145"/>
      <c r="F439" s="145"/>
      <c r="G439" s="145"/>
      <c r="H439" s="145"/>
      <c r="I439" s="145"/>
      <c r="J439" s="145"/>
      <c r="K439" s="145"/>
    </row>
    <row r="440" spans="3:11" s="1" customFormat="1" x14ac:dyDescent="0.2">
      <c r="C440" s="145"/>
      <c r="D440" s="145"/>
      <c r="E440" s="145"/>
      <c r="F440" s="145"/>
      <c r="G440" s="145"/>
      <c r="H440" s="145"/>
      <c r="I440" s="145"/>
      <c r="J440" s="145"/>
      <c r="K440" s="145"/>
    </row>
    <row r="441" spans="3:11" s="1" customFormat="1" x14ac:dyDescent="0.2">
      <c r="C441" s="145"/>
      <c r="D441" s="145"/>
      <c r="E441" s="145"/>
      <c r="F441" s="145"/>
      <c r="G441" s="145"/>
      <c r="H441" s="145"/>
      <c r="I441" s="145"/>
      <c r="J441" s="145"/>
      <c r="K441" s="145"/>
    </row>
    <row r="442" spans="3:11" s="1" customFormat="1" x14ac:dyDescent="0.2">
      <c r="C442" s="145"/>
      <c r="D442" s="145"/>
      <c r="E442" s="145"/>
      <c r="F442" s="145"/>
      <c r="G442" s="145"/>
      <c r="H442" s="145"/>
      <c r="I442" s="145"/>
      <c r="J442" s="145"/>
      <c r="K442" s="145"/>
    </row>
    <row r="443" spans="3:11" s="1" customFormat="1" x14ac:dyDescent="0.2">
      <c r="C443" s="145"/>
      <c r="D443" s="145"/>
      <c r="E443" s="145"/>
      <c r="F443" s="145"/>
      <c r="G443" s="145"/>
      <c r="H443" s="145"/>
      <c r="I443" s="145"/>
      <c r="J443" s="145"/>
      <c r="K443" s="145"/>
    </row>
    <row r="444" spans="3:11" s="1" customFormat="1" x14ac:dyDescent="0.2">
      <c r="C444" s="145"/>
      <c r="D444" s="145"/>
      <c r="E444" s="145"/>
      <c r="F444" s="145"/>
      <c r="G444" s="145"/>
      <c r="H444" s="145"/>
      <c r="I444" s="145"/>
      <c r="J444" s="145"/>
      <c r="K444" s="145"/>
    </row>
    <row r="445" spans="3:11" s="1" customFormat="1" x14ac:dyDescent="0.2">
      <c r="C445" s="145"/>
      <c r="D445" s="145"/>
      <c r="E445" s="145"/>
      <c r="F445" s="145"/>
      <c r="G445" s="145"/>
      <c r="H445" s="145"/>
      <c r="I445" s="145"/>
      <c r="J445" s="145"/>
      <c r="K445" s="145"/>
    </row>
    <row r="446" spans="3:11" s="1" customFormat="1" x14ac:dyDescent="0.2">
      <c r="C446" s="145"/>
      <c r="D446" s="145"/>
      <c r="E446" s="145"/>
      <c r="F446" s="145"/>
      <c r="G446" s="145"/>
      <c r="H446" s="145"/>
      <c r="I446" s="145"/>
      <c r="J446" s="145"/>
      <c r="K446" s="145"/>
    </row>
    <row r="447" spans="3:11" s="1" customFormat="1" x14ac:dyDescent="0.2">
      <c r="C447" s="145"/>
      <c r="D447" s="145"/>
      <c r="E447" s="145"/>
      <c r="F447" s="145"/>
      <c r="G447" s="145"/>
      <c r="H447" s="145"/>
      <c r="I447" s="145"/>
      <c r="J447" s="145"/>
      <c r="K447" s="145"/>
    </row>
    <row r="448" spans="3:11" s="1" customFormat="1" x14ac:dyDescent="0.2">
      <c r="C448" s="145"/>
      <c r="D448" s="145"/>
      <c r="E448" s="145"/>
      <c r="F448" s="145"/>
      <c r="G448" s="145"/>
      <c r="H448" s="145"/>
      <c r="I448" s="145"/>
      <c r="J448" s="145"/>
      <c r="K448" s="145"/>
    </row>
    <row r="449" spans="3:11" s="1" customFormat="1" x14ac:dyDescent="0.2">
      <c r="C449" s="145"/>
      <c r="D449" s="145"/>
      <c r="E449" s="145"/>
      <c r="F449" s="145"/>
      <c r="G449" s="145"/>
      <c r="H449" s="145"/>
      <c r="I449" s="145"/>
      <c r="J449" s="145"/>
      <c r="K449" s="145"/>
    </row>
    <row r="450" spans="3:11" s="1" customFormat="1" x14ac:dyDescent="0.2">
      <c r="C450" s="145"/>
      <c r="D450" s="145"/>
      <c r="E450" s="145"/>
      <c r="F450" s="145"/>
      <c r="G450" s="145"/>
      <c r="H450" s="145"/>
      <c r="I450" s="145"/>
      <c r="J450" s="145"/>
      <c r="K450" s="145"/>
    </row>
    <row r="451" spans="3:11" s="1" customFormat="1" x14ac:dyDescent="0.2">
      <c r="C451" s="145"/>
      <c r="D451" s="145"/>
      <c r="E451" s="145"/>
      <c r="F451" s="145"/>
      <c r="G451" s="145"/>
      <c r="H451" s="145"/>
      <c r="I451" s="145"/>
      <c r="J451" s="145"/>
      <c r="K451" s="145"/>
    </row>
    <row r="452" spans="3:11" s="1" customFormat="1" x14ac:dyDescent="0.2">
      <c r="C452" s="145"/>
      <c r="D452" s="145"/>
      <c r="E452" s="145"/>
      <c r="F452" s="145"/>
      <c r="G452" s="145"/>
      <c r="H452" s="145"/>
      <c r="I452" s="145"/>
      <c r="J452" s="145"/>
      <c r="K452" s="145"/>
    </row>
    <row r="453" spans="3:11" s="1" customFormat="1" x14ac:dyDescent="0.2">
      <c r="C453" s="145"/>
      <c r="D453" s="145"/>
      <c r="E453" s="145"/>
      <c r="F453" s="145"/>
      <c r="G453" s="145"/>
      <c r="H453" s="145"/>
      <c r="I453" s="145"/>
      <c r="J453" s="145"/>
      <c r="K453" s="145"/>
    </row>
    <row r="454" spans="3:11" s="1" customFormat="1" x14ac:dyDescent="0.2">
      <c r="C454" s="145"/>
      <c r="D454" s="145"/>
      <c r="E454" s="145"/>
      <c r="F454" s="145"/>
      <c r="G454" s="145"/>
      <c r="H454" s="145"/>
      <c r="I454" s="145"/>
      <c r="J454" s="145"/>
      <c r="K454" s="145"/>
    </row>
    <row r="455" spans="3:11" s="1" customFormat="1" x14ac:dyDescent="0.2">
      <c r="C455" s="145"/>
      <c r="D455" s="145"/>
      <c r="E455" s="145"/>
      <c r="F455" s="145"/>
      <c r="G455" s="145"/>
      <c r="H455" s="145"/>
      <c r="I455" s="145"/>
      <c r="J455" s="145"/>
      <c r="K455" s="145"/>
    </row>
    <row r="456" spans="3:11" s="1" customFormat="1" x14ac:dyDescent="0.2">
      <c r="C456" s="145"/>
      <c r="D456" s="145"/>
      <c r="E456" s="145"/>
      <c r="F456" s="145"/>
      <c r="G456" s="145"/>
      <c r="H456" s="145"/>
      <c r="I456" s="145"/>
      <c r="J456" s="145"/>
      <c r="K456" s="145"/>
    </row>
    <row r="457" spans="3:11" s="1" customFormat="1" x14ac:dyDescent="0.2">
      <c r="C457" s="145"/>
      <c r="D457" s="145"/>
      <c r="E457" s="145"/>
      <c r="F457" s="145"/>
      <c r="G457" s="145"/>
      <c r="H457" s="145"/>
      <c r="I457" s="145"/>
      <c r="J457" s="145"/>
      <c r="K457" s="145"/>
    </row>
    <row r="458" spans="3:11" s="1" customFormat="1" x14ac:dyDescent="0.2">
      <c r="C458" s="145"/>
      <c r="D458" s="145"/>
      <c r="E458" s="145"/>
      <c r="F458" s="145"/>
      <c r="G458" s="145"/>
      <c r="H458" s="145"/>
      <c r="I458" s="145"/>
      <c r="J458" s="145"/>
      <c r="K458" s="145"/>
    </row>
    <row r="459" spans="3:11" s="1" customFormat="1" x14ac:dyDescent="0.2">
      <c r="C459" s="145"/>
      <c r="D459" s="145"/>
      <c r="E459" s="145"/>
      <c r="F459" s="145"/>
      <c r="G459" s="145"/>
      <c r="H459" s="145"/>
      <c r="I459" s="145"/>
      <c r="J459" s="145"/>
      <c r="K459" s="145"/>
    </row>
    <row r="460" spans="3:11" s="1" customFormat="1" x14ac:dyDescent="0.2">
      <c r="C460" s="145"/>
      <c r="D460" s="145"/>
      <c r="E460" s="145"/>
      <c r="F460" s="145"/>
      <c r="G460" s="145"/>
      <c r="H460" s="145"/>
      <c r="I460" s="145"/>
      <c r="J460" s="145"/>
      <c r="K460" s="145"/>
    </row>
    <row r="461" spans="3:11" s="1" customFormat="1" x14ac:dyDescent="0.2">
      <c r="C461" s="145"/>
      <c r="D461" s="145"/>
      <c r="E461" s="145"/>
      <c r="F461" s="145"/>
      <c r="G461" s="145"/>
      <c r="H461" s="145"/>
      <c r="I461" s="145"/>
      <c r="J461" s="145"/>
      <c r="K461" s="145"/>
    </row>
    <row r="462" spans="3:11" s="1" customFormat="1" x14ac:dyDescent="0.2">
      <c r="C462" s="145"/>
      <c r="D462" s="145"/>
      <c r="E462" s="145"/>
      <c r="F462" s="145"/>
      <c r="G462" s="145"/>
      <c r="H462" s="145"/>
      <c r="I462" s="145"/>
      <c r="J462" s="145"/>
      <c r="K462" s="145"/>
    </row>
    <row r="463" spans="3:11" s="1" customFormat="1" x14ac:dyDescent="0.2">
      <c r="C463" s="145"/>
      <c r="D463" s="145"/>
      <c r="E463" s="145"/>
      <c r="F463" s="145"/>
      <c r="G463" s="145"/>
      <c r="H463" s="145"/>
      <c r="I463" s="145"/>
      <c r="J463" s="145"/>
      <c r="K463" s="145"/>
    </row>
    <row r="464" spans="3:11" s="1" customFormat="1" x14ac:dyDescent="0.2">
      <c r="C464" s="145"/>
      <c r="D464" s="145"/>
      <c r="E464" s="145"/>
      <c r="F464" s="145"/>
      <c r="G464" s="145"/>
      <c r="H464" s="145"/>
      <c r="I464" s="145"/>
      <c r="J464" s="145"/>
      <c r="K464" s="145"/>
    </row>
    <row r="465" spans="3:11" s="1" customFormat="1" x14ac:dyDescent="0.2">
      <c r="C465" s="145"/>
      <c r="D465" s="145"/>
      <c r="E465" s="145"/>
      <c r="F465" s="145"/>
      <c r="G465" s="145"/>
      <c r="H465" s="145"/>
      <c r="I465" s="145"/>
      <c r="J465" s="145"/>
      <c r="K465" s="145"/>
    </row>
    <row r="466" spans="3:11" s="1" customFormat="1" x14ac:dyDescent="0.2">
      <c r="C466" s="145"/>
      <c r="D466" s="145"/>
      <c r="E466" s="145"/>
      <c r="F466" s="145"/>
      <c r="G466" s="145"/>
      <c r="H466" s="145"/>
      <c r="I466" s="145"/>
      <c r="J466" s="145"/>
      <c r="K466" s="145"/>
    </row>
    <row r="467" spans="3:11" s="1" customFormat="1" x14ac:dyDescent="0.2">
      <c r="C467" s="145"/>
      <c r="D467" s="145"/>
      <c r="E467" s="145"/>
      <c r="F467" s="145"/>
      <c r="G467" s="145"/>
      <c r="H467" s="145"/>
      <c r="I467" s="145"/>
      <c r="J467" s="145"/>
      <c r="K467" s="145"/>
    </row>
    <row r="468" spans="3:11" s="1" customFormat="1" x14ac:dyDescent="0.2">
      <c r="C468" s="145"/>
      <c r="D468" s="145"/>
      <c r="E468" s="145"/>
      <c r="F468" s="145"/>
      <c r="G468" s="145"/>
      <c r="H468" s="145"/>
      <c r="I468" s="145"/>
      <c r="J468" s="145"/>
      <c r="K468" s="145"/>
    </row>
    <row r="469" spans="3:11" s="1" customFormat="1" x14ac:dyDescent="0.2">
      <c r="C469" s="145"/>
      <c r="D469" s="145"/>
      <c r="E469" s="145"/>
      <c r="F469" s="145"/>
      <c r="G469" s="145"/>
      <c r="H469" s="145"/>
      <c r="I469" s="145"/>
      <c r="J469" s="145"/>
      <c r="K469" s="145"/>
    </row>
    <row r="470" spans="3:11" s="1" customFormat="1" x14ac:dyDescent="0.2">
      <c r="C470" s="145"/>
      <c r="D470" s="145"/>
      <c r="E470" s="145"/>
      <c r="F470" s="145"/>
      <c r="G470" s="145"/>
      <c r="H470" s="145"/>
      <c r="I470" s="145"/>
      <c r="J470" s="145"/>
      <c r="K470" s="145"/>
    </row>
    <row r="471" spans="3:11" s="1" customFormat="1" x14ac:dyDescent="0.2">
      <c r="C471" s="145"/>
      <c r="D471" s="145"/>
      <c r="E471" s="145"/>
      <c r="F471" s="145"/>
      <c r="G471" s="145"/>
      <c r="H471" s="145"/>
      <c r="I471" s="145"/>
      <c r="J471" s="145"/>
      <c r="K471" s="145"/>
    </row>
    <row r="472" spans="3:11" s="1" customFormat="1" x14ac:dyDescent="0.2">
      <c r="C472" s="145"/>
      <c r="D472" s="145"/>
      <c r="E472" s="145"/>
      <c r="F472" s="145"/>
      <c r="G472" s="145"/>
      <c r="H472" s="145"/>
      <c r="I472" s="145"/>
      <c r="J472" s="145"/>
      <c r="K472" s="145"/>
    </row>
    <row r="473" spans="3:11" s="1" customFormat="1" x14ac:dyDescent="0.2">
      <c r="C473" s="145"/>
      <c r="D473" s="145"/>
      <c r="E473" s="145"/>
      <c r="F473" s="145"/>
      <c r="G473" s="145"/>
      <c r="H473" s="145"/>
      <c r="I473" s="145"/>
      <c r="J473" s="145"/>
      <c r="K473" s="145"/>
    </row>
    <row r="474" spans="3:11" s="1" customFormat="1" x14ac:dyDescent="0.2">
      <c r="C474" s="145"/>
      <c r="D474" s="145"/>
      <c r="E474" s="145"/>
      <c r="F474" s="145"/>
      <c r="G474" s="145"/>
      <c r="H474" s="145"/>
      <c r="I474" s="145"/>
      <c r="J474" s="145"/>
      <c r="K474" s="145"/>
    </row>
    <row r="475" spans="3:11" s="1" customFormat="1" x14ac:dyDescent="0.2">
      <c r="C475" s="145"/>
      <c r="D475" s="145"/>
      <c r="E475" s="145"/>
      <c r="F475" s="145"/>
      <c r="G475" s="145"/>
      <c r="H475" s="145"/>
      <c r="I475" s="145"/>
      <c r="J475" s="145"/>
      <c r="K475" s="145"/>
    </row>
    <row r="476" spans="3:11" s="1" customFormat="1" x14ac:dyDescent="0.2">
      <c r="C476" s="145"/>
      <c r="D476" s="145"/>
      <c r="E476" s="145"/>
      <c r="F476" s="145"/>
      <c r="G476" s="145"/>
      <c r="H476" s="145"/>
      <c r="I476" s="145"/>
      <c r="J476" s="145"/>
      <c r="K476" s="145"/>
    </row>
    <row r="477" spans="3:11" s="1" customFormat="1" x14ac:dyDescent="0.2">
      <c r="C477" s="145"/>
      <c r="D477" s="145"/>
      <c r="E477" s="145"/>
      <c r="F477" s="145"/>
      <c r="G477" s="145"/>
      <c r="H477" s="145"/>
      <c r="I477" s="145"/>
      <c r="J477" s="145"/>
      <c r="K477" s="145"/>
    </row>
    <row r="478" spans="3:11" s="1" customFormat="1" x14ac:dyDescent="0.2">
      <c r="C478" s="145"/>
      <c r="D478" s="145"/>
      <c r="E478" s="145"/>
      <c r="F478" s="145"/>
      <c r="G478" s="145"/>
      <c r="H478" s="145"/>
      <c r="I478" s="145"/>
      <c r="J478" s="145"/>
      <c r="K478" s="145"/>
    </row>
    <row r="479" spans="3:11" s="1" customFormat="1" x14ac:dyDescent="0.2">
      <c r="C479" s="145"/>
      <c r="D479" s="145"/>
      <c r="E479" s="145"/>
      <c r="F479" s="145"/>
      <c r="G479" s="145"/>
      <c r="H479" s="145"/>
      <c r="I479" s="145"/>
      <c r="J479" s="145"/>
      <c r="K479" s="145"/>
    </row>
    <row r="480" spans="3:11" s="1" customFormat="1" x14ac:dyDescent="0.2">
      <c r="C480" s="145"/>
      <c r="D480" s="145"/>
      <c r="E480" s="145"/>
      <c r="F480" s="145"/>
      <c r="G480" s="145"/>
      <c r="H480" s="145"/>
      <c r="I480" s="145"/>
      <c r="J480" s="145"/>
      <c r="K480" s="145"/>
    </row>
    <row r="481" spans="3:11" s="1" customFormat="1" x14ac:dyDescent="0.2">
      <c r="C481" s="145"/>
      <c r="D481" s="145"/>
      <c r="E481" s="145"/>
      <c r="F481" s="145"/>
      <c r="G481" s="145"/>
      <c r="H481" s="145"/>
      <c r="I481" s="145"/>
      <c r="J481" s="145"/>
      <c r="K481" s="145"/>
    </row>
    <row r="482" spans="3:11" s="1" customFormat="1" x14ac:dyDescent="0.2">
      <c r="C482" s="145"/>
      <c r="D482" s="145"/>
      <c r="E482" s="145"/>
      <c r="F482" s="145"/>
      <c r="G482" s="145"/>
      <c r="H482" s="145"/>
      <c r="I482" s="145"/>
      <c r="J482" s="145"/>
      <c r="K482" s="145"/>
    </row>
    <row r="483" spans="3:11" s="1" customFormat="1" x14ac:dyDescent="0.2">
      <c r="C483" s="145"/>
      <c r="D483" s="145"/>
      <c r="E483" s="145"/>
      <c r="F483" s="145"/>
      <c r="G483" s="145"/>
      <c r="H483" s="145"/>
      <c r="I483" s="145"/>
      <c r="J483" s="145"/>
      <c r="K483" s="145"/>
    </row>
    <row r="484" spans="3:11" s="1" customFormat="1" x14ac:dyDescent="0.2">
      <c r="C484" s="145"/>
      <c r="D484" s="145"/>
      <c r="E484" s="145"/>
      <c r="F484" s="145"/>
      <c r="G484" s="145"/>
      <c r="H484" s="145"/>
      <c r="I484" s="145"/>
      <c r="J484" s="145"/>
      <c r="K484" s="145"/>
    </row>
    <row r="485" spans="3:11" s="1" customFormat="1" x14ac:dyDescent="0.2">
      <c r="C485" s="145"/>
      <c r="D485" s="145"/>
      <c r="E485" s="145"/>
      <c r="F485" s="145"/>
      <c r="G485" s="145"/>
      <c r="H485" s="145"/>
      <c r="I485" s="145"/>
      <c r="J485" s="145"/>
      <c r="K485" s="145"/>
    </row>
    <row r="486" spans="3:11" s="1" customFormat="1" x14ac:dyDescent="0.2">
      <c r="C486" s="145"/>
      <c r="D486" s="145"/>
      <c r="E486" s="145"/>
      <c r="F486" s="145"/>
      <c r="G486" s="145"/>
      <c r="H486" s="145"/>
      <c r="I486" s="145"/>
      <c r="J486" s="145"/>
      <c r="K486" s="145"/>
    </row>
    <row r="487" spans="3:11" s="1" customFormat="1" x14ac:dyDescent="0.2">
      <c r="C487" s="145"/>
      <c r="D487" s="145"/>
      <c r="E487" s="145"/>
      <c r="F487" s="145"/>
      <c r="G487" s="145"/>
      <c r="H487" s="145"/>
      <c r="I487" s="145"/>
      <c r="J487" s="145"/>
      <c r="K487" s="145"/>
    </row>
    <row r="488" spans="3:11" s="1" customFormat="1" x14ac:dyDescent="0.2">
      <c r="C488" s="145"/>
      <c r="D488" s="145"/>
      <c r="E488" s="145"/>
      <c r="F488" s="145"/>
      <c r="G488" s="145"/>
      <c r="H488" s="145"/>
      <c r="I488" s="145"/>
      <c r="J488" s="145"/>
      <c r="K488" s="145"/>
    </row>
    <row r="489" spans="3:11" s="1" customFormat="1" x14ac:dyDescent="0.2">
      <c r="C489" s="145"/>
      <c r="D489" s="145"/>
      <c r="E489" s="145"/>
      <c r="F489" s="145"/>
      <c r="G489" s="145"/>
      <c r="H489" s="145"/>
      <c r="I489" s="145"/>
      <c r="J489" s="145"/>
      <c r="K489" s="145"/>
    </row>
    <row r="490" spans="3:11" s="1" customFormat="1" x14ac:dyDescent="0.2">
      <c r="C490" s="145"/>
      <c r="D490" s="145"/>
      <c r="E490" s="145"/>
      <c r="F490" s="145"/>
      <c r="G490" s="145"/>
      <c r="H490" s="145"/>
      <c r="I490" s="145"/>
      <c r="J490" s="145"/>
      <c r="K490" s="145"/>
    </row>
    <row r="491" spans="3:11" s="1" customFormat="1" x14ac:dyDescent="0.2">
      <c r="C491" s="145"/>
      <c r="D491" s="145"/>
      <c r="E491" s="145"/>
      <c r="F491" s="145"/>
      <c r="G491" s="145"/>
      <c r="H491" s="145"/>
      <c r="I491" s="145"/>
      <c r="J491" s="145"/>
      <c r="K491" s="145"/>
    </row>
    <row r="492" spans="3:11" s="1" customFormat="1" x14ac:dyDescent="0.2">
      <c r="C492" s="145"/>
      <c r="D492" s="145"/>
      <c r="E492" s="145"/>
      <c r="F492" s="145"/>
      <c r="G492" s="145"/>
      <c r="H492" s="145"/>
      <c r="I492" s="145"/>
      <c r="J492" s="145"/>
      <c r="K492" s="145"/>
    </row>
    <row r="493" spans="3:11" s="1" customFormat="1" x14ac:dyDescent="0.2">
      <c r="C493" s="145"/>
      <c r="D493" s="145"/>
      <c r="E493" s="145"/>
      <c r="F493" s="145"/>
      <c r="G493" s="145"/>
      <c r="H493" s="145"/>
      <c r="I493" s="145"/>
      <c r="J493" s="145"/>
      <c r="K493" s="145"/>
    </row>
    <row r="494" spans="3:11" s="1" customFormat="1" x14ac:dyDescent="0.2">
      <c r="C494" s="145"/>
      <c r="D494" s="145"/>
      <c r="E494" s="145"/>
      <c r="F494" s="145"/>
      <c r="G494" s="145"/>
      <c r="H494" s="145"/>
      <c r="I494" s="145"/>
      <c r="J494" s="145"/>
      <c r="K494" s="145"/>
    </row>
    <row r="495" spans="3:11" s="1" customFormat="1" x14ac:dyDescent="0.2">
      <c r="C495" s="145"/>
      <c r="D495" s="145"/>
      <c r="E495" s="145"/>
      <c r="F495" s="145"/>
      <c r="G495" s="145"/>
      <c r="H495" s="145"/>
      <c r="I495" s="145"/>
      <c r="J495" s="145"/>
      <c r="K495" s="145"/>
    </row>
    <row r="496" spans="3:11" s="1" customFormat="1" x14ac:dyDescent="0.2">
      <c r="C496" s="145"/>
      <c r="D496" s="145"/>
      <c r="E496" s="145"/>
      <c r="F496" s="145"/>
      <c r="G496" s="145"/>
      <c r="H496" s="145"/>
      <c r="I496" s="145"/>
      <c r="J496" s="145"/>
      <c r="K496" s="145"/>
    </row>
    <row r="497" spans="3:11" s="1" customFormat="1" x14ac:dyDescent="0.2">
      <c r="C497" s="145"/>
      <c r="D497" s="145"/>
      <c r="E497" s="145"/>
      <c r="F497" s="145"/>
      <c r="G497" s="145"/>
      <c r="H497" s="145"/>
      <c r="I497" s="145"/>
      <c r="J497" s="145"/>
      <c r="K497" s="145"/>
    </row>
    <row r="498" spans="3:11" s="1" customFormat="1" x14ac:dyDescent="0.2">
      <c r="C498" s="145"/>
      <c r="D498" s="145"/>
      <c r="E498" s="145"/>
      <c r="F498" s="145"/>
      <c r="G498" s="145"/>
      <c r="H498" s="145"/>
      <c r="I498" s="145"/>
      <c r="J498" s="145"/>
      <c r="K498" s="145"/>
    </row>
    <row r="499" spans="3:11" s="1" customFormat="1" x14ac:dyDescent="0.2">
      <c r="C499" s="145"/>
      <c r="D499" s="145"/>
      <c r="E499" s="145"/>
      <c r="F499" s="145"/>
      <c r="G499" s="145"/>
      <c r="H499" s="145"/>
      <c r="I499" s="145"/>
      <c r="J499" s="145"/>
      <c r="K499" s="145"/>
    </row>
    <row r="500" spans="3:11" s="1" customFormat="1" x14ac:dyDescent="0.2">
      <c r="C500" s="145"/>
      <c r="D500" s="145"/>
      <c r="E500" s="145"/>
      <c r="F500" s="145"/>
      <c r="G500" s="145"/>
      <c r="H500" s="145"/>
      <c r="I500" s="145"/>
      <c r="J500" s="145"/>
      <c r="K500" s="145"/>
    </row>
    <row r="501" spans="3:11" s="1" customFormat="1" x14ac:dyDescent="0.2">
      <c r="C501" s="145"/>
      <c r="D501" s="145"/>
      <c r="E501" s="145"/>
      <c r="F501" s="145"/>
      <c r="G501" s="145"/>
      <c r="H501" s="145"/>
      <c r="I501" s="145"/>
      <c r="J501" s="145"/>
      <c r="K501" s="145"/>
    </row>
    <row r="502" spans="3:11" s="1" customFormat="1" x14ac:dyDescent="0.2">
      <c r="C502" s="145"/>
      <c r="D502" s="145"/>
      <c r="E502" s="145"/>
      <c r="F502" s="145"/>
      <c r="G502" s="145"/>
      <c r="H502" s="145"/>
      <c r="I502" s="145"/>
      <c r="J502" s="145"/>
      <c r="K502" s="145"/>
    </row>
    <row r="503" spans="3:11" s="1" customFormat="1" x14ac:dyDescent="0.2">
      <c r="C503" s="145"/>
      <c r="D503" s="145"/>
      <c r="E503" s="145"/>
      <c r="F503" s="145"/>
      <c r="G503" s="145"/>
      <c r="H503" s="145"/>
      <c r="I503" s="145"/>
      <c r="J503" s="145"/>
      <c r="K503" s="145"/>
    </row>
    <row r="504" spans="3:11" s="1" customFormat="1" x14ac:dyDescent="0.2">
      <c r="C504" s="145"/>
      <c r="D504" s="145"/>
      <c r="E504" s="145"/>
      <c r="F504" s="145"/>
      <c r="G504" s="145"/>
      <c r="H504" s="145"/>
      <c r="I504" s="145"/>
      <c r="J504" s="145"/>
      <c r="K504" s="145"/>
    </row>
    <row r="505" spans="3:11" s="1" customFormat="1" x14ac:dyDescent="0.2">
      <c r="C505" s="145"/>
      <c r="D505" s="145"/>
      <c r="E505" s="145"/>
      <c r="F505" s="145"/>
      <c r="G505" s="145"/>
      <c r="H505" s="145"/>
      <c r="I505" s="145"/>
      <c r="J505" s="145"/>
      <c r="K505" s="145"/>
    </row>
    <row r="506" spans="3:11" s="1" customFormat="1" x14ac:dyDescent="0.2">
      <c r="C506" s="145"/>
      <c r="D506" s="145"/>
      <c r="E506" s="145"/>
      <c r="F506" s="145"/>
      <c r="G506" s="145"/>
      <c r="H506" s="145"/>
      <c r="I506" s="145"/>
      <c r="J506" s="145"/>
      <c r="K506" s="145"/>
    </row>
    <row r="507" spans="3:11" s="1" customFormat="1" x14ac:dyDescent="0.2">
      <c r="C507" s="145"/>
      <c r="D507" s="145"/>
      <c r="E507" s="145"/>
      <c r="F507" s="145"/>
      <c r="G507" s="145"/>
      <c r="H507" s="145"/>
      <c r="I507" s="145"/>
      <c r="J507" s="145"/>
      <c r="K507" s="145"/>
    </row>
    <row r="508" spans="3:11" s="1" customFormat="1" x14ac:dyDescent="0.2">
      <c r="C508" s="145"/>
      <c r="D508" s="145"/>
      <c r="E508" s="145"/>
      <c r="F508" s="145"/>
      <c r="G508" s="145"/>
      <c r="H508" s="145"/>
      <c r="I508" s="145"/>
      <c r="J508" s="145"/>
      <c r="K508" s="145"/>
    </row>
    <row r="509" spans="3:11" s="1" customFormat="1" x14ac:dyDescent="0.2">
      <c r="C509" s="145"/>
      <c r="D509" s="145"/>
      <c r="E509" s="145"/>
      <c r="F509" s="145"/>
      <c r="G509" s="145"/>
      <c r="H509" s="145"/>
      <c r="I509" s="145"/>
      <c r="J509" s="145"/>
      <c r="K509" s="145"/>
    </row>
    <row r="510" spans="3:11" s="1" customFormat="1" x14ac:dyDescent="0.2">
      <c r="C510" s="145"/>
      <c r="D510" s="145"/>
      <c r="E510" s="145"/>
      <c r="F510" s="145"/>
      <c r="G510" s="145"/>
      <c r="H510" s="145"/>
      <c r="I510" s="145"/>
      <c r="J510" s="145"/>
      <c r="K510" s="145"/>
    </row>
    <row r="511" spans="3:11" s="1" customFormat="1" x14ac:dyDescent="0.2">
      <c r="C511" s="145"/>
      <c r="D511" s="145"/>
      <c r="E511" s="145"/>
      <c r="F511" s="145"/>
      <c r="G511" s="145"/>
      <c r="H511" s="145"/>
      <c r="I511" s="145"/>
      <c r="J511" s="145"/>
      <c r="K511" s="145"/>
    </row>
    <row r="512" spans="3:11" s="1" customFormat="1" x14ac:dyDescent="0.2">
      <c r="C512" s="145"/>
      <c r="D512" s="145"/>
      <c r="E512" s="145"/>
      <c r="F512" s="145"/>
      <c r="G512" s="145"/>
      <c r="H512" s="145"/>
      <c r="I512" s="145"/>
      <c r="J512" s="145"/>
      <c r="K512" s="145"/>
    </row>
    <row r="513" spans="3:11" s="1" customFormat="1" x14ac:dyDescent="0.2">
      <c r="C513" s="145"/>
      <c r="D513" s="145"/>
      <c r="E513" s="145"/>
      <c r="F513" s="145"/>
      <c r="G513" s="145"/>
      <c r="H513" s="145"/>
      <c r="I513" s="145"/>
      <c r="J513" s="145"/>
      <c r="K513" s="145"/>
    </row>
    <row r="514" spans="3:11" s="1" customFormat="1" x14ac:dyDescent="0.2">
      <c r="C514" s="145"/>
      <c r="D514" s="145"/>
      <c r="E514" s="145"/>
      <c r="F514" s="145"/>
      <c r="G514" s="145"/>
      <c r="H514" s="145"/>
      <c r="I514" s="145"/>
      <c r="J514" s="145"/>
      <c r="K514" s="145"/>
    </row>
    <row r="515" spans="3:11" s="1" customFormat="1" x14ac:dyDescent="0.2">
      <c r="C515" s="145"/>
      <c r="D515" s="145"/>
      <c r="E515" s="145"/>
      <c r="F515" s="145"/>
      <c r="G515" s="145"/>
      <c r="H515" s="145"/>
      <c r="I515" s="145"/>
      <c r="J515" s="145"/>
      <c r="K515" s="145"/>
    </row>
    <row r="516" spans="3:11" s="1" customFormat="1" x14ac:dyDescent="0.2">
      <c r="C516" s="145"/>
      <c r="D516" s="145"/>
      <c r="E516" s="145"/>
      <c r="F516" s="145"/>
      <c r="G516" s="145"/>
      <c r="H516" s="145"/>
      <c r="I516" s="145"/>
      <c r="J516" s="145"/>
      <c r="K516" s="145"/>
    </row>
    <row r="517" spans="3:11" s="1" customFormat="1" x14ac:dyDescent="0.2">
      <c r="C517" s="145"/>
      <c r="D517" s="145"/>
      <c r="E517" s="145"/>
      <c r="F517" s="145"/>
      <c r="G517" s="145"/>
      <c r="H517" s="145"/>
      <c r="I517" s="145"/>
      <c r="J517" s="145"/>
      <c r="K517" s="145"/>
    </row>
    <row r="518" spans="3:11" s="1" customFormat="1" x14ac:dyDescent="0.2">
      <c r="C518" s="145"/>
      <c r="D518" s="145"/>
      <c r="E518" s="145"/>
      <c r="F518" s="145"/>
      <c r="G518" s="145"/>
      <c r="H518" s="145"/>
      <c r="I518" s="145"/>
      <c r="J518" s="145"/>
      <c r="K518" s="145"/>
    </row>
    <row r="519" spans="3:11" s="1" customFormat="1" x14ac:dyDescent="0.2">
      <c r="C519" s="145"/>
      <c r="D519" s="145"/>
      <c r="E519" s="145"/>
      <c r="F519" s="145"/>
      <c r="G519" s="145"/>
      <c r="H519" s="145"/>
      <c r="I519" s="145"/>
      <c r="J519" s="145"/>
      <c r="K519" s="145"/>
    </row>
    <row r="520" spans="3:11" s="1" customFormat="1" x14ac:dyDescent="0.2">
      <c r="C520" s="145"/>
      <c r="D520" s="145"/>
      <c r="E520" s="145"/>
      <c r="F520" s="145"/>
      <c r="G520" s="145"/>
      <c r="H520" s="145"/>
      <c r="I520" s="145"/>
      <c r="J520" s="145"/>
      <c r="K520" s="145"/>
    </row>
    <row r="521" spans="3:11" s="1" customFormat="1" x14ac:dyDescent="0.2">
      <c r="C521" s="145"/>
      <c r="D521" s="145"/>
      <c r="E521" s="145"/>
      <c r="F521" s="145"/>
      <c r="G521" s="145"/>
      <c r="H521" s="145"/>
      <c r="I521" s="145"/>
      <c r="J521" s="145"/>
      <c r="K521" s="145"/>
    </row>
    <row r="522" spans="3:11" s="1" customFormat="1" x14ac:dyDescent="0.2">
      <c r="C522" s="145"/>
      <c r="D522" s="145"/>
      <c r="E522" s="145"/>
      <c r="F522" s="145"/>
      <c r="G522" s="145"/>
      <c r="H522" s="145"/>
      <c r="I522" s="145"/>
      <c r="J522" s="145"/>
      <c r="K522" s="145"/>
    </row>
    <row r="523" spans="3:11" s="1" customFormat="1" x14ac:dyDescent="0.2">
      <c r="C523" s="145"/>
      <c r="D523" s="145"/>
      <c r="E523" s="145"/>
      <c r="F523" s="145"/>
      <c r="G523" s="145"/>
      <c r="H523" s="145"/>
      <c r="I523" s="145"/>
      <c r="J523" s="145"/>
      <c r="K523" s="145"/>
    </row>
    <row r="524" spans="3:11" s="1" customFormat="1" x14ac:dyDescent="0.2">
      <c r="C524" s="145"/>
      <c r="D524" s="145"/>
      <c r="E524" s="145"/>
      <c r="F524" s="145"/>
      <c r="G524" s="145"/>
      <c r="H524" s="145"/>
      <c r="I524" s="145"/>
      <c r="J524" s="145"/>
      <c r="K524" s="145"/>
    </row>
    <row r="525" spans="3:11" s="1" customFormat="1" x14ac:dyDescent="0.2">
      <c r="C525" s="145"/>
      <c r="D525" s="145"/>
      <c r="E525" s="145"/>
      <c r="F525" s="145"/>
      <c r="G525" s="145"/>
      <c r="H525" s="145"/>
      <c r="I525" s="145"/>
      <c r="J525" s="145"/>
      <c r="K525" s="145"/>
    </row>
    <row r="526" spans="3:11" s="1" customFormat="1" x14ac:dyDescent="0.2">
      <c r="C526" s="145"/>
      <c r="D526" s="145"/>
      <c r="E526" s="145"/>
      <c r="F526" s="145"/>
      <c r="G526" s="145"/>
      <c r="H526" s="145"/>
      <c r="I526" s="145"/>
      <c r="J526" s="145"/>
      <c r="K526" s="145"/>
    </row>
    <row r="527" spans="3:11" s="1" customFormat="1" x14ac:dyDescent="0.2">
      <c r="C527" s="145"/>
      <c r="D527" s="145"/>
      <c r="E527" s="145"/>
      <c r="F527" s="145"/>
      <c r="G527" s="145"/>
      <c r="H527" s="145"/>
      <c r="I527" s="145"/>
      <c r="J527" s="145"/>
      <c r="K527" s="145"/>
    </row>
    <row r="528" spans="3:11" s="1" customFormat="1" x14ac:dyDescent="0.2">
      <c r="C528" s="145"/>
      <c r="D528" s="145"/>
      <c r="E528" s="145"/>
      <c r="F528" s="145"/>
      <c r="G528" s="145"/>
      <c r="H528" s="145"/>
      <c r="I528" s="145"/>
      <c r="J528" s="145"/>
      <c r="K528" s="145"/>
    </row>
    <row r="529" spans="3:11" s="1" customFormat="1" x14ac:dyDescent="0.2">
      <c r="C529" s="145"/>
      <c r="D529" s="145"/>
      <c r="E529" s="145"/>
      <c r="F529" s="145"/>
      <c r="G529" s="145"/>
      <c r="H529" s="145"/>
      <c r="I529" s="145"/>
      <c r="J529" s="145"/>
      <c r="K529" s="145"/>
    </row>
    <row r="530" spans="3:11" s="1" customFormat="1" x14ac:dyDescent="0.2">
      <c r="C530" s="145"/>
      <c r="D530" s="145"/>
      <c r="E530" s="145"/>
      <c r="F530" s="145"/>
      <c r="G530" s="145"/>
      <c r="H530" s="145"/>
      <c r="I530" s="145"/>
      <c r="J530" s="145"/>
      <c r="K530" s="145"/>
    </row>
    <row r="531" spans="3:11" s="1" customFormat="1" x14ac:dyDescent="0.2">
      <c r="C531" s="145"/>
      <c r="D531" s="145"/>
      <c r="E531" s="145"/>
      <c r="F531" s="145"/>
      <c r="G531" s="145"/>
      <c r="H531" s="145"/>
      <c r="I531" s="145"/>
      <c r="J531" s="145"/>
      <c r="K531" s="145"/>
    </row>
    <row r="532" spans="3:11" s="1" customFormat="1" x14ac:dyDescent="0.2">
      <c r="C532" s="145"/>
      <c r="D532" s="145"/>
      <c r="E532" s="145"/>
      <c r="F532" s="145"/>
      <c r="G532" s="145"/>
      <c r="H532" s="145"/>
      <c r="I532" s="145"/>
      <c r="J532" s="145"/>
      <c r="K532" s="145"/>
    </row>
    <row r="533" spans="3:11" s="1" customFormat="1" x14ac:dyDescent="0.2">
      <c r="C533" s="145"/>
      <c r="D533" s="145"/>
      <c r="E533" s="145"/>
      <c r="F533" s="145"/>
      <c r="G533" s="145"/>
      <c r="H533" s="145"/>
      <c r="I533" s="145"/>
      <c r="J533" s="145"/>
      <c r="K533" s="145"/>
    </row>
    <row r="534" spans="3:11" s="1" customFormat="1" x14ac:dyDescent="0.2">
      <c r="C534" s="145"/>
      <c r="D534" s="145"/>
      <c r="E534" s="145"/>
      <c r="F534" s="145"/>
      <c r="G534" s="145"/>
      <c r="H534" s="145"/>
      <c r="I534" s="145"/>
      <c r="J534" s="145"/>
      <c r="K534" s="145"/>
    </row>
    <row r="535" spans="3:11" s="1" customFormat="1" x14ac:dyDescent="0.2">
      <c r="C535" s="145"/>
      <c r="D535" s="145"/>
      <c r="E535" s="145"/>
      <c r="F535" s="145"/>
      <c r="G535" s="145"/>
      <c r="H535" s="145"/>
      <c r="I535" s="145"/>
      <c r="J535" s="145"/>
      <c r="K535" s="145"/>
    </row>
    <row r="536" spans="3:11" s="1" customFormat="1" x14ac:dyDescent="0.2">
      <c r="C536" s="145"/>
      <c r="D536" s="145"/>
      <c r="E536" s="145"/>
      <c r="F536" s="145"/>
      <c r="G536" s="145"/>
      <c r="H536" s="145"/>
      <c r="I536" s="145"/>
      <c r="J536" s="145"/>
      <c r="K536" s="145"/>
    </row>
    <row r="537" spans="3:11" s="1" customFormat="1" x14ac:dyDescent="0.2">
      <c r="C537" s="145"/>
      <c r="D537" s="145"/>
      <c r="E537" s="145"/>
      <c r="F537" s="145"/>
      <c r="G537" s="145"/>
      <c r="H537" s="145"/>
      <c r="I537" s="145"/>
      <c r="J537" s="145"/>
      <c r="K537" s="145"/>
    </row>
    <row r="538" spans="3:11" s="1" customFormat="1" x14ac:dyDescent="0.2">
      <c r="C538" s="145"/>
      <c r="D538" s="145"/>
      <c r="E538" s="145"/>
      <c r="F538" s="145"/>
      <c r="G538" s="145"/>
      <c r="H538" s="145"/>
      <c r="I538" s="145"/>
      <c r="J538" s="145"/>
      <c r="K538" s="145"/>
    </row>
    <row r="539" spans="3:11" s="1" customFormat="1" x14ac:dyDescent="0.2">
      <c r="C539" s="145"/>
      <c r="D539" s="145"/>
      <c r="E539" s="145"/>
      <c r="F539" s="145"/>
      <c r="G539" s="145"/>
      <c r="H539" s="145"/>
      <c r="I539" s="145"/>
      <c r="J539" s="145"/>
      <c r="K539" s="145"/>
    </row>
    <row r="540" spans="3:11" s="1" customFormat="1" x14ac:dyDescent="0.2">
      <c r="C540" s="145"/>
      <c r="D540" s="145"/>
      <c r="E540" s="145"/>
      <c r="F540" s="145"/>
      <c r="G540" s="145"/>
      <c r="H540" s="145"/>
      <c r="I540" s="145"/>
      <c r="J540" s="145"/>
      <c r="K540" s="145"/>
    </row>
    <row r="541" spans="3:11" s="1" customFormat="1" x14ac:dyDescent="0.2">
      <c r="C541" s="145"/>
      <c r="D541" s="145"/>
      <c r="E541" s="145"/>
      <c r="F541" s="145"/>
      <c r="G541" s="145"/>
      <c r="H541" s="145"/>
      <c r="I541" s="145"/>
      <c r="J541" s="145"/>
      <c r="K541" s="145"/>
    </row>
    <row r="542" spans="3:11" s="1" customFormat="1" x14ac:dyDescent="0.2">
      <c r="C542" s="145"/>
      <c r="D542" s="145"/>
      <c r="E542" s="145"/>
      <c r="F542" s="145"/>
      <c r="G542" s="145"/>
      <c r="H542" s="145"/>
      <c r="I542" s="145"/>
      <c r="J542" s="145"/>
      <c r="K542" s="145"/>
    </row>
    <row r="543" spans="3:11" s="1" customFormat="1" x14ac:dyDescent="0.2">
      <c r="C543" s="145"/>
      <c r="D543" s="145"/>
      <c r="E543" s="145"/>
      <c r="F543" s="145"/>
      <c r="G543" s="145"/>
      <c r="H543" s="145"/>
      <c r="I543" s="145"/>
      <c r="J543" s="145"/>
      <c r="K543" s="145"/>
    </row>
    <row r="544" spans="3:11" s="1" customFormat="1" x14ac:dyDescent="0.2">
      <c r="C544" s="145"/>
      <c r="D544" s="145"/>
      <c r="E544" s="145"/>
      <c r="F544" s="145"/>
      <c r="G544" s="145"/>
      <c r="H544" s="145"/>
      <c r="I544" s="145"/>
      <c r="J544" s="145"/>
      <c r="K544" s="145"/>
    </row>
    <row r="545" spans="3:11" s="1" customFormat="1" x14ac:dyDescent="0.2">
      <c r="C545" s="145"/>
      <c r="D545" s="145"/>
      <c r="E545" s="145"/>
      <c r="F545" s="145"/>
      <c r="G545" s="145"/>
      <c r="H545" s="145"/>
      <c r="I545" s="145"/>
      <c r="J545" s="145"/>
      <c r="K545" s="145"/>
    </row>
    <row r="546" spans="3:11" s="1" customFormat="1" x14ac:dyDescent="0.2">
      <c r="C546" s="145"/>
      <c r="D546" s="145"/>
      <c r="E546" s="145"/>
      <c r="F546" s="145"/>
      <c r="G546" s="145"/>
      <c r="H546" s="145"/>
      <c r="I546" s="145"/>
      <c r="J546" s="145"/>
      <c r="K546" s="145"/>
    </row>
    <row r="547" spans="3:11" s="1" customFormat="1" x14ac:dyDescent="0.2">
      <c r="C547" s="145"/>
      <c r="D547" s="145"/>
      <c r="E547" s="145"/>
      <c r="F547" s="145"/>
      <c r="G547" s="145"/>
      <c r="H547" s="145"/>
      <c r="I547" s="145"/>
      <c r="J547" s="145"/>
      <c r="K547" s="145"/>
    </row>
    <row r="548" spans="3:11" s="1" customFormat="1" x14ac:dyDescent="0.2">
      <c r="C548" s="145"/>
      <c r="D548" s="145"/>
      <c r="E548" s="145"/>
      <c r="F548" s="145"/>
      <c r="G548" s="145"/>
      <c r="H548" s="145"/>
      <c r="I548" s="145"/>
      <c r="J548" s="145"/>
      <c r="K548" s="145"/>
    </row>
    <row r="549" spans="3:11" s="1" customFormat="1" x14ac:dyDescent="0.2">
      <c r="C549" s="145"/>
      <c r="D549" s="145"/>
      <c r="E549" s="145"/>
      <c r="F549" s="145"/>
      <c r="G549" s="145"/>
      <c r="H549" s="145"/>
      <c r="I549" s="145"/>
      <c r="J549" s="145"/>
      <c r="K549" s="145"/>
    </row>
    <row r="550" spans="3:11" s="1" customFormat="1" x14ac:dyDescent="0.2">
      <c r="C550" s="145"/>
      <c r="D550" s="145"/>
      <c r="E550" s="145"/>
      <c r="F550" s="145"/>
      <c r="G550" s="145"/>
      <c r="H550" s="145"/>
      <c r="I550" s="145"/>
      <c r="J550" s="145"/>
      <c r="K550" s="145"/>
    </row>
    <row r="551" spans="3:11" s="1" customFormat="1" x14ac:dyDescent="0.2">
      <c r="C551" s="145"/>
      <c r="D551" s="145"/>
      <c r="E551" s="145"/>
      <c r="F551" s="145"/>
      <c r="G551" s="145"/>
      <c r="H551" s="145"/>
      <c r="I551" s="145"/>
      <c r="J551" s="145"/>
      <c r="K551" s="145"/>
    </row>
    <row r="552" spans="3:11" s="1" customFormat="1" x14ac:dyDescent="0.2">
      <c r="C552" s="145"/>
      <c r="D552" s="145"/>
      <c r="E552" s="145"/>
      <c r="F552" s="145"/>
      <c r="G552" s="145"/>
      <c r="H552" s="145"/>
      <c r="I552" s="145"/>
      <c r="J552" s="145"/>
      <c r="K552" s="145"/>
    </row>
    <row r="553" spans="3:11" s="1" customFormat="1" x14ac:dyDescent="0.2">
      <c r="C553" s="145"/>
      <c r="D553" s="145"/>
      <c r="E553" s="145"/>
      <c r="F553" s="145"/>
      <c r="G553" s="145"/>
      <c r="H553" s="145"/>
      <c r="I553" s="145"/>
      <c r="J553" s="145"/>
      <c r="K553" s="145"/>
    </row>
    <row r="554" spans="3:11" s="1" customFormat="1" x14ac:dyDescent="0.2">
      <c r="C554" s="145"/>
      <c r="D554" s="145"/>
      <c r="E554" s="145"/>
      <c r="F554" s="145"/>
      <c r="G554" s="145"/>
      <c r="H554" s="145"/>
      <c r="I554" s="145"/>
      <c r="J554" s="145"/>
      <c r="K554" s="145"/>
    </row>
    <row r="555" spans="3:11" s="1" customFormat="1" x14ac:dyDescent="0.2">
      <c r="C555" s="145"/>
      <c r="D555" s="145"/>
      <c r="E555" s="145"/>
      <c r="F555" s="145"/>
      <c r="G555" s="145"/>
      <c r="H555" s="145"/>
      <c r="I555" s="145"/>
      <c r="J555" s="145"/>
      <c r="K555" s="145"/>
    </row>
    <row r="556" spans="3:11" s="1" customFormat="1" x14ac:dyDescent="0.2">
      <c r="C556" s="145"/>
      <c r="D556" s="145"/>
      <c r="E556" s="145"/>
      <c r="F556" s="145"/>
      <c r="G556" s="145"/>
      <c r="H556" s="145"/>
      <c r="I556" s="145"/>
      <c r="J556" s="145"/>
      <c r="K556" s="145"/>
    </row>
    <row r="557" spans="3:11" s="1" customFormat="1" x14ac:dyDescent="0.2">
      <c r="C557" s="145"/>
      <c r="D557" s="145"/>
      <c r="E557" s="145"/>
      <c r="F557" s="145"/>
      <c r="G557" s="145"/>
      <c r="H557" s="145"/>
      <c r="I557" s="145"/>
      <c r="J557" s="145"/>
      <c r="K557" s="145"/>
    </row>
    <row r="558" spans="3:11" s="1" customFormat="1" x14ac:dyDescent="0.2">
      <c r="C558" s="145"/>
      <c r="D558" s="145"/>
      <c r="E558" s="145"/>
      <c r="F558" s="145"/>
      <c r="G558" s="145"/>
      <c r="H558" s="145"/>
      <c r="I558" s="145"/>
      <c r="J558" s="145"/>
      <c r="K558" s="145"/>
    </row>
    <row r="559" spans="3:11" s="1" customFormat="1" x14ac:dyDescent="0.2">
      <c r="C559" s="145"/>
      <c r="D559" s="145"/>
      <c r="E559" s="145"/>
      <c r="F559" s="145"/>
      <c r="G559" s="145"/>
      <c r="H559" s="145"/>
      <c r="I559" s="145"/>
      <c r="J559" s="145"/>
      <c r="K559" s="145"/>
    </row>
    <row r="560" spans="3:11" s="1" customFormat="1" x14ac:dyDescent="0.2">
      <c r="C560" s="145"/>
      <c r="D560" s="145"/>
      <c r="E560" s="145"/>
      <c r="F560" s="145"/>
      <c r="G560" s="145"/>
      <c r="H560" s="145"/>
      <c r="I560" s="145"/>
      <c r="J560" s="145"/>
      <c r="K560" s="145"/>
    </row>
    <row r="561" spans="3:11" s="1" customFormat="1" x14ac:dyDescent="0.2">
      <c r="C561" s="145"/>
      <c r="D561" s="145"/>
      <c r="E561" s="145"/>
      <c r="F561" s="145"/>
      <c r="G561" s="145"/>
      <c r="H561" s="145"/>
      <c r="I561" s="145"/>
      <c r="J561" s="145"/>
      <c r="K561" s="145"/>
    </row>
    <row r="562" spans="3:11" s="1" customFormat="1" x14ac:dyDescent="0.2">
      <c r="C562" s="145"/>
      <c r="D562" s="145"/>
      <c r="E562" s="145"/>
      <c r="F562" s="145"/>
      <c r="G562" s="145"/>
      <c r="H562" s="145"/>
      <c r="I562" s="145"/>
      <c r="J562" s="145"/>
      <c r="K562" s="145"/>
    </row>
    <row r="563" spans="3:11" s="1" customFormat="1" x14ac:dyDescent="0.2">
      <c r="C563" s="145"/>
      <c r="D563" s="145"/>
      <c r="E563" s="145"/>
      <c r="F563" s="145"/>
      <c r="G563" s="145"/>
      <c r="H563" s="145"/>
      <c r="I563" s="145"/>
      <c r="J563" s="145"/>
      <c r="K563" s="145"/>
    </row>
    <row r="564" spans="3:11" s="1" customFormat="1" x14ac:dyDescent="0.2">
      <c r="C564" s="145"/>
      <c r="D564" s="145"/>
      <c r="E564" s="145"/>
      <c r="F564" s="145"/>
      <c r="G564" s="145"/>
      <c r="H564" s="145"/>
      <c r="I564" s="145"/>
      <c r="J564" s="145"/>
      <c r="K564" s="145"/>
    </row>
    <row r="565" spans="3:11" s="1" customFormat="1" x14ac:dyDescent="0.2">
      <c r="C565" s="145"/>
      <c r="D565" s="145"/>
      <c r="E565" s="145"/>
      <c r="F565" s="145"/>
      <c r="G565" s="145"/>
      <c r="H565" s="145"/>
      <c r="I565" s="145"/>
      <c r="J565" s="145"/>
      <c r="K565" s="145"/>
    </row>
    <row r="566" spans="3:11" s="1" customFormat="1" x14ac:dyDescent="0.2">
      <c r="C566" s="145"/>
      <c r="D566" s="145"/>
      <c r="E566" s="145"/>
      <c r="F566" s="145"/>
      <c r="G566" s="145"/>
      <c r="H566" s="145"/>
      <c r="I566" s="145"/>
      <c r="J566" s="145"/>
      <c r="K566" s="145"/>
    </row>
    <row r="567" spans="3:11" s="1" customFormat="1" x14ac:dyDescent="0.2">
      <c r="C567" s="145"/>
      <c r="D567" s="145"/>
      <c r="E567" s="145"/>
      <c r="F567" s="145"/>
      <c r="G567" s="145"/>
      <c r="H567" s="145"/>
      <c r="I567" s="145"/>
      <c r="J567" s="145"/>
      <c r="K567" s="145"/>
    </row>
    <row r="568" spans="3:11" s="1" customFormat="1" x14ac:dyDescent="0.2">
      <c r="C568" s="145"/>
      <c r="D568" s="145"/>
      <c r="E568" s="145"/>
      <c r="F568" s="145"/>
      <c r="G568" s="145"/>
      <c r="H568" s="145"/>
      <c r="I568" s="145"/>
      <c r="J568" s="145"/>
      <c r="K568" s="145"/>
    </row>
    <row r="569" spans="3:11" s="1" customFormat="1" x14ac:dyDescent="0.2">
      <c r="C569" s="145"/>
      <c r="D569" s="145"/>
      <c r="E569" s="145"/>
      <c r="F569" s="145"/>
      <c r="G569" s="145"/>
      <c r="H569" s="145"/>
      <c r="I569" s="145"/>
      <c r="J569" s="145"/>
      <c r="K569" s="145"/>
    </row>
    <row r="570" spans="3:11" s="1" customFormat="1" x14ac:dyDescent="0.2">
      <c r="C570" s="145"/>
      <c r="D570" s="145"/>
      <c r="E570" s="145"/>
      <c r="F570" s="145"/>
      <c r="G570" s="145"/>
      <c r="H570" s="145"/>
      <c r="I570" s="145"/>
      <c r="J570" s="145"/>
      <c r="K570" s="145"/>
    </row>
    <row r="571" spans="3:11" s="1" customFormat="1" x14ac:dyDescent="0.2">
      <c r="C571" s="145"/>
      <c r="D571" s="145"/>
      <c r="E571" s="145"/>
      <c r="F571" s="145"/>
      <c r="G571" s="145"/>
      <c r="H571" s="145"/>
      <c r="I571" s="145"/>
      <c r="J571" s="145"/>
      <c r="K571" s="145"/>
    </row>
    <row r="572" spans="3:11" s="1" customFormat="1" x14ac:dyDescent="0.2">
      <c r="C572" s="145"/>
      <c r="D572" s="145"/>
      <c r="E572" s="145"/>
      <c r="F572" s="145"/>
      <c r="G572" s="145"/>
      <c r="H572" s="145"/>
      <c r="I572" s="145"/>
      <c r="J572" s="145"/>
      <c r="K572" s="145"/>
    </row>
    <row r="573" spans="3:11" s="1" customFormat="1" x14ac:dyDescent="0.2">
      <c r="C573" s="145"/>
      <c r="D573" s="145"/>
      <c r="E573" s="145"/>
      <c r="F573" s="145"/>
      <c r="G573" s="145"/>
      <c r="H573" s="145"/>
      <c r="I573" s="145"/>
      <c r="J573" s="145"/>
      <c r="K573" s="145"/>
    </row>
    <row r="574" spans="3:11" s="1" customFormat="1" x14ac:dyDescent="0.2">
      <c r="C574" s="145"/>
      <c r="D574" s="145"/>
      <c r="E574" s="145"/>
      <c r="F574" s="145"/>
      <c r="G574" s="145"/>
      <c r="H574" s="145"/>
      <c r="I574" s="145"/>
      <c r="J574" s="145"/>
      <c r="K574" s="145"/>
    </row>
    <row r="575" spans="3:11" s="1" customFormat="1" x14ac:dyDescent="0.2">
      <c r="C575" s="145"/>
      <c r="D575" s="145"/>
      <c r="E575" s="145"/>
      <c r="F575" s="145"/>
      <c r="G575" s="145"/>
      <c r="H575" s="145"/>
      <c r="I575" s="145"/>
      <c r="J575" s="145"/>
      <c r="K575" s="145"/>
    </row>
    <row r="576" spans="3:11" s="1" customFormat="1" x14ac:dyDescent="0.2">
      <c r="C576" s="145"/>
      <c r="D576" s="145"/>
      <c r="E576" s="145"/>
      <c r="F576" s="145"/>
      <c r="G576" s="145"/>
      <c r="H576" s="145"/>
      <c r="I576" s="145"/>
      <c r="J576" s="145"/>
      <c r="K576" s="145"/>
    </row>
    <row r="577" spans="3:11" s="1" customFormat="1" x14ac:dyDescent="0.2">
      <c r="C577" s="145"/>
      <c r="D577" s="145"/>
      <c r="E577" s="145"/>
      <c r="F577" s="145"/>
      <c r="G577" s="145"/>
      <c r="H577" s="145"/>
      <c r="I577" s="145"/>
      <c r="J577" s="145"/>
      <c r="K577" s="145"/>
    </row>
    <row r="578" spans="3:11" s="1" customFormat="1" x14ac:dyDescent="0.2">
      <c r="C578" s="145"/>
      <c r="D578" s="145"/>
      <c r="E578" s="145"/>
      <c r="F578" s="145"/>
      <c r="G578" s="145"/>
      <c r="H578" s="145"/>
      <c r="I578" s="145"/>
      <c r="J578" s="145"/>
      <c r="K578" s="145"/>
    </row>
    <row r="579" spans="3:11" s="1" customFormat="1" x14ac:dyDescent="0.2">
      <c r="C579" s="145"/>
      <c r="D579" s="145"/>
      <c r="E579" s="145"/>
      <c r="F579" s="145"/>
      <c r="G579" s="145"/>
      <c r="H579" s="145"/>
      <c r="I579" s="145"/>
      <c r="J579" s="145"/>
      <c r="K579" s="145"/>
    </row>
    <row r="580" spans="3:11" s="1" customFormat="1" x14ac:dyDescent="0.2">
      <c r="C580" s="145"/>
      <c r="D580" s="145"/>
      <c r="E580" s="145"/>
      <c r="F580" s="145"/>
      <c r="G580" s="145"/>
      <c r="H580" s="145"/>
      <c r="I580" s="145"/>
      <c r="J580" s="145"/>
      <c r="K580" s="145"/>
    </row>
    <row r="581" spans="3:11" s="1" customFormat="1" x14ac:dyDescent="0.2">
      <c r="C581" s="145"/>
      <c r="D581" s="145"/>
      <c r="E581" s="145"/>
      <c r="F581" s="145"/>
      <c r="G581" s="145"/>
      <c r="H581" s="145"/>
      <c r="I581" s="145"/>
      <c r="J581" s="145"/>
      <c r="K581" s="145"/>
    </row>
    <row r="582" spans="3:11" s="1" customFormat="1" x14ac:dyDescent="0.2">
      <c r="C582" s="145"/>
      <c r="D582" s="145"/>
      <c r="E582" s="145"/>
      <c r="F582" s="145"/>
      <c r="G582" s="145"/>
      <c r="H582" s="145"/>
      <c r="I582" s="145"/>
      <c r="J582" s="145"/>
      <c r="K582" s="145"/>
    </row>
    <row r="583" spans="3:11" s="1" customFormat="1" x14ac:dyDescent="0.2">
      <c r="C583" s="145"/>
      <c r="D583" s="145"/>
      <c r="E583" s="145"/>
      <c r="F583" s="145"/>
      <c r="G583" s="145"/>
      <c r="H583" s="145"/>
      <c r="I583" s="145"/>
      <c r="J583" s="145"/>
      <c r="K583" s="145"/>
    </row>
    <row r="584" spans="3:11" s="1" customFormat="1" x14ac:dyDescent="0.2">
      <c r="C584" s="145"/>
      <c r="D584" s="145"/>
      <c r="E584" s="145"/>
      <c r="F584" s="145"/>
      <c r="G584" s="145"/>
      <c r="H584" s="145"/>
      <c r="I584" s="145"/>
      <c r="J584" s="145"/>
      <c r="K584" s="145"/>
    </row>
    <row r="585" spans="3:11" s="1" customFormat="1" x14ac:dyDescent="0.2">
      <c r="C585" s="145"/>
      <c r="D585" s="145"/>
      <c r="E585" s="145"/>
      <c r="F585" s="145"/>
      <c r="G585" s="145"/>
      <c r="H585" s="145"/>
      <c r="I585" s="145"/>
      <c r="J585" s="145"/>
      <c r="K585" s="145"/>
    </row>
    <row r="586" spans="3:11" s="1" customFormat="1" x14ac:dyDescent="0.2">
      <c r="C586" s="145"/>
      <c r="D586" s="145"/>
      <c r="E586" s="145"/>
      <c r="F586" s="145"/>
      <c r="G586" s="145"/>
      <c r="H586" s="145"/>
      <c r="I586" s="145"/>
      <c r="J586" s="145"/>
      <c r="K586" s="145"/>
    </row>
    <row r="587" spans="3:11" s="1" customFormat="1" x14ac:dyDescent="0.2">
      <c r="C587" s="145"/>
      <c r="D587" s="145"/>
      <c r="E587" s="145"/>
      <c r="F587" s="145"/>
      <c r="G587" s="145"/>
      <c r="H587" s="145"/>
      <c r="I587" s="145"/>
      <c r="J587" s="145"/>
      <c r="K587" s="145"/>
    </row>
    <row r="588" spans="3:11" s="1" customFormat="1" x14ac:dyDescent="0.2">
      <c r="C588" s="145"/>
      <c r="D588" s="145"/>
      <c r="E588" s="145"/>
      <c r="F588" s="145"/>
      <c r="G588" s="145"/>
      <c r="H588" s="145"/>
      <c r="I588" s="145"/>
      <c r="J588" s="145"/>
      <c r="K588" s="145"/>
    </row>
    <row r="589" spans="3:11" s="1" customFormat="1" x14ac:dyDescent="0.2">
      <c r="C589" s="145"/>
      <c r="D589" s="145"/>
      <c r="E589" s="145"/>
      <c r="F589" s="145"/>
      <c r="G589" s="145"/>
      <c r="H589" s="145"/>
      <c r="I589" s="145"/>
      <c r="J589" s="145"/>
      <c r="K589" s="145"/>
    </row>
    <row r="590" spans="3:11" s="1" customFormat="1" x14ac:dyDescent="0.2">
      <c r="C590" s="145"/>
      <c r="D590" s="145"/>
      <c r="E590" s="145"/>
      <c r="F590" s="145"/>
      <c r="G590" s="145"/>
      <c r="H590" s="145"/>
      <c r="I590" s="145"/>
      <c r="J590" s="145"/>
      <c r="K590" s="145"/>
    </row>
    <row r="591" spans="3:11" s="1" customFormat="1" x14ac:dyDescent="0.2">
      <c r="C591" s="145"/>
      <c r="D591" s="145"/>
      <c r="E591" s="145"/>
      <c r="F591" s="145"/>
      <c r="G591" s="145"/>
      <c r="H591" s="145"/>
      <c r="I591" s="145"/>
      <c r="J591" s="145"/>
      <c r="K591" s="145"/>
    </row>
    <row r="592" spans="3:11" s="1" customFormat="1" x14ac:dyDescent="0.2">
      <c r="C592" s="145"/>
      <c r="D592" s="145"/>
      <c r="E592" s="145"/>
      <c r="F592" s="145"/>
      <c r="G592" s="145"/>
      <c r="H592" s="145"/>
      <c r="I592" s="145"/>
      <c r="J592" s="145"/>
      <c r="K592" s="145"/>
    </row>
    <row r="593" spans="3:11" s="1" customFormat="1" x14ac:dyDescent="0.2">
      <c r="C593" s="145"/>
      <c r="D593" s="145"/>
      <c r="E593" s="145"/>
      <c r="F593" s="145"/>
      <c r="G593" s="145"/>
      <c r="H593" s="145"/>
      <c r="I593" s="145"/>
      <c r="J593" s="145"/>
      <c r="K593" s="145"/>
    </row>
    <row r="594" spans="3:11" s="1" customFormat="1" x14ac:dyDescent="0.2">
      <c r="C594" s="145"/>
      <c r="D594" s="145"/>
      <c r="E594" s="145"/>
      <c r="F594" s="145"/>
      <c r="G594" s="145"/>
      <c r="H594" s="145"/>
      <c r="I594" s="145"/>
      <c r="J594" s="145"/>
      <c r="K594" s="145"/>
    </row>
    <row r="595" spans="3:11" s="1" customFormat="1" x14ac:dyDescent="0.2">
      <c r="C595" s="145"/>
      <c r="D595" s="145"/>
      <c r="E595" s="145"/>
      <c r="F595" s="145"/>
      <c r="G595" s="145"/>
      <c r="H595" s="145"/>
      <c r="I595" s="145"/>
      <c r="J595" s="145"/>
      <c r="K595" s="145"/>
    </row>
    <row r="596" spans="3:11" s="1" customFormat="1" x14ac:dyDescent="0.2">
      <c r="C596" s="145"/>
      <c r="D596" s="145"/>
      <c r="E596" s="145"/>
      <c r="F596" s="145"/>
      <c r="G596" s="145"/>
      <c r="H596" s="145"/>
      <c r="I596" s="145"/>
      <c r="J596" s="145"/>
      <c r="K596" s="145"/>
    </row>
    <row r="597" spans="3:11" s="1" customFormat="1" x14ac:dyDescent="0.2">
      <c r="C597" s="145"/>
      <c r="D597" s="145"/>
      <c r="E597" s="145"/>
      <c r="F597" s="145"/>
      <c r="G597" s="145"/>
      <c r="H597" s="145"/>
      <c r="I597" s="145"/>
      <c r="J597" s="145"/>
      <c r="K597" s="145"/>
    </row>
    <row r="598" spans="3:11" s="1" customFormat="1" x14ac:dyDescent="0.2">
      <c r="C598" s="145"/>
      <c r="D598" s="145"/>
      <c r="E598" s="145"/>
      <c r="F598" s="145"/>
      <c r="G598" s="145"/>
      <c r="H598" s="145"/>
      <c r="I598" s="145"/>
      <c r="J598" s="145"/>
      <c r="K598" s="145"/>
    </row>
    <row r="599" spans="3:11" s="1" customFormat="1" x14ac:dyDescent="0.2">
      <c r="C599" s="145"/>
      <c r="D599" s="145"/>
      <c r="E599" s="145"/>
      <c r="F599" s="145"/>
      <c r="G599" s="145"/>
      <c r="H599" s="145"/>
      <c r="I599" s="145"/>
      <c r="J599" s="145"/>
      <c r="K599" s="145"/>
    </row>
    <row r="600" spans="3:11" s="1" customFormat="1" x14ac:dyDescent="0.2">
      <c r="C600" s="145"/>
      <c r="D600" s="145"/>
      <c r="E600" s="145"/>
      <c r="F600" s="145"/>
      <c r="G600" s="145"/>
      <c r="H600" s="145"/>
      <c r="I600" s="145"/>
      <c r="J600" s="145"/>
      <c r="K600" s="145"/>
    </row>
    <row r="601" spans="3:11" s="1" customFormat="1" x14ac:dyDescent="0.2">
      <c r="C601" s="145"/>
      <c r="D601" s="145"/>
      <c r="E601" s="145"/>
      <c r="F601" s="145"/>
      <c r="G601" s="145"/>
      <c r="H601" s="145"/>
      <c r="I601" s="145"/>
      <c r="J601" s="145"/>
      <c r="K601" s="145"/>
    </row>
    <row r="602" spans="3:11" s="1" customFormat="1" x14ac:dyDescent="0.2">
      <c r="C602" s="145"/>
      <c r="D602" s="145"/>
      <c r="E602" s="145"/>
      <c r="F602" s="145"/>
      <c r="G602" s="145"/>
      <c r="H602" s="145"/>
      <c r="I602" s="145"/>
      <c r="J602" s="145"/>
      <c r="K602" s="145"/>
    </row>
    <row r="603" spans="3:11" s="1" customFormat="1" x14ac:dyDescent="0.2">
      <c r="C603" s="145"/>
      <c r="D603" s="145"/>
      <c r="E603" s="145"/>
      <c r="F603" s="145"/>
      <c r="G603" s="145"/>
      <c r="H603" s="145"/>
      <c r="I603" s="145"/>
      <c r="J603" s="145"/>
      <c r="K603" s="145"/>
    </row>
    <row r="604" spans="3:11" s="1" customFormat="1" x14ac:dyDescent="0.2">
      <c r="C604" s="145"/>
      <c r="D604" s="145"/>
      <c r="E604" s="145"/>
      <c r="F604" s="145"/>
      <c r="G604" s="145"/>
      <c r="H604" s="145"/>
      <c r="I604" s="145"/>
      <c r="J604" s="145"/>
      <c r="K604" s="145"/>
    </row>
    <row r="605" spans="3:11" s="1" customFormat="1" x14ac:dyDescent="0.2">
      <c r="C605" s="145"/>
      <c r="D605" s="145"/>
      <c r="E605" s="145"/>
      <c r="F605" s="145"/>
      <c r="G605" s="145"/>
      <c r="H605" s="145"/>
      <c r="I605" s="145"/>
      <c r="J605" s="145"/>
      <c r="K605" s="145"/>
    </row>
    <row r="606" spans="3:11" s="1" customFormat="1" x14ac:dyDescent="0.2">
      <c r="C606" s="145"/>
      <c r="D606" s="145"/>
      <c r="E606" s="145"/>
      <c r="F606" s="145"/>
      <c r="G606" s="145"/>
      <c r="H606" s="145"/>
      <c r="I606" s="145"/>
      <c r="J606" s="145"/>
      <c r="K606" s="145"/>
    </row>
    <row r="607" spans="3:11" s="1" customFormat="1" x14ac:dyDescent="0.2">
      <c r="C607" s="145"/>
      <c r="D607" s="145"/>
      <c r="E607" s="145"/>
      <c r="F607" s="145"/>
      <c r="G607" s="145"/>
      <c r="H607" s="145"/>
      <c r="I607" s="145"/>
      <c r="J607" s="145"/>
      <c r="K607" s="145"/>
    </row>
    <row r="608" spans="3:11" s="1" customFormat="1" x14ac:dyDescent="0.2">
      <c r="C608" s="145"/>
      <c r="D608" s="145"/>
      <c r="E608" s="145"/>
      <c r="F608" s="145"/>
      <c r="G608" s="145"/>
      <c r="H608" s="145"/>
      <c r="I608" s="145"/>
      <c r="J608" s="145"/>
      <c r="K608" s="145"/>
    </row>
    <row r="609" spans="3:11" s="1" customFormat="1" x14ac:dyDescent="0.2">
      <c r="C609" s="145"/>
      <c r="D609" s="145"/>
      <c r="E609" s="145"/>
      <c r="F609" s="145"/>
      <c r="G609" s="145"/>
      <c r="H609" s="145"/>
      <c r="I609" s="145"/>
      <c r="J609" s="145"/>
      <c r="K609" s="145"/>
    </row>
    <row r="610" spans="3:11" s="1" customFormat="1" x14ac:dyDescent="0.2">
      <c r="C610" s="145"/>
      <c r="D610" s="145"/>
      <c r="E610" s="145"/>
      <c r="F610" s="145"/>
      <c r="G610" s="145"/>
      <c r="H610" s="145"/>
      <c r="I610" s="145"/>
      <c r="J610" s="145"/>
      <c r="K610" s="145"/>
    </row>
    <row r="611" spans="3:11" s="1" customFormat="1" x14ac:dyDescent="0.2">
      <c r="C611" s="145"/>
      <c r="D611" s="145"/>
      <c r="E611" s="145"/>
      <c r="F611" s="145"/>
      <c r="G611" s="145"/>
      <c r="H611" s="145"/>
      <c r="I611" s="145"/>
      <c r="J611" s="145"/>
      <c r="K611" s="145"/>
    </row>
    <row r="612" spans="3:11" s="1" customFormat="1" x14ac:dyDescent="0.2">
      <c r="C612" s="145"/>
      <c r="D612" s="145"/>
      <c r="E612" s="145"/>
      <c r="F612" s="145"/>
      <c r="G612" s="145"/>
      <c r="H612" s="145"/>
      <c r="I612" s="145"/>
      <c r="J612" s="145"/>
      <c r="K612" s="145"/>
    </row>
  </sheetData>
  <mergeCells count="31">
    <mergeCell ref="R71:AA71"/>
    <mergeCell ref="P73:AA73"/>
    <mergeCell ref="P87:AA87"/>
    <mergeCell ref="C42:K42"/>
    <mergeCell ref="E46:J46"/>
    <mergeCell ref="P44:AA44"/>
    <mergeCell ref="R45:AA45"/>
    <mergeCell ref="P47:U47"/>
    <mergeCell ref="P61:U61"/>
    <mergeCell ref="P70:AA70"/>
    <mergeCell ref="L81:O82"/>
    <mergeCell ref="L83:O85"/>
    <mergeCell ref="M48:O54"/>
    <mergeCell ref="M55:O56"/>
    <mergeCell ref="M58:O59"/>
    <mergeCell ref="L74:O80"/>
    <mergeCell ref="C33:K33"/>
    <mergeCell ref="C34:K34"/>
    <mergeCell ref="C38:K38"/>
    <mergeCell ref="C1:K1"/>
    <mergeCell ref="P19:AA19"/>
    <mergeCell ref="P20:AA20"/>
    <mergeCell ref="R21:AA21"/>
    <mergeCell ref="P24:U24"/>
    <mergeCell ref="C18:K18"/>
    <mergeCell ref="C19:K19"/>
    <mergeCell ref="C24:K24"/>
    <mergeCell ref="P17:AA17"/>
    <mergeCell ref="M25:O31"/>
    <mergeCell ref="P35:U35"/>
    <mergeCell ref="M33:O34"/>
  </mergeCells>
  <pageMargins left="0.7" right="0.7" top="0.75" bottom="0.75" header="0.3" footer="0.3"/>
  <drawing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FE93C-98EF-9B42-A854-F4364161ED8C}">
  <dimension ref="C1:F406"/>
  <sheetViews>
    <sheetView workbookViewId="0">
      <selection activeCell="E14" sqref="E14:F14"/>
    </sheetView>
  </sheetViews>
  <sheetFormatPr baseColWidth="10" defaultRowHeight="15" x14ac:dyDescent="0.2"/>
  <cols>
    <col min="3" max="3" width="43.6640625" customWidth="1"/>
    <col min="4" max="4" width="32" customWidth="1"/>
    <col min="5" max="5" width="25.5" customWidth="1"/>
    <col min="6" max="6" width="35.33203125" customWidth="1"/>
  </cols>
  <sheetData>
    <row r="1" spans="3:6" s="1" customFormat="1" x14ac:dyDescent="0.2"/>
    <row r="2" spans="3:6" s="1" customFormat="1" ht="20" x14ac:dyDescent="0.2">
      <c r="C2" s="303" t="s">
        <v>103</v>
      </c>
      <c r="D2" s="303"/>
      <c r="E2" s="303"/>
      <c r="F2" s="303"/>
    </row>
    <row r="3" spans="3:6" s="1" customFormat="1" x14ac:dyDescent="0.2"/>
    <row r="4" spans="3:6" s="1" customFormat="1" x14ac:dyDescent="0.2"/>
    <row r="5" spans="3:6" s="1" customFormat="1" x14ac:dyDescent="0.2"/>
    <row r="6" spans="3:6" s="1" customFormat="1" x14ac:dyDescent="0.2"/>
    <row r="7" spans="3:6" s="1" customFormat="1" x14ac:dyDescent="0.2"/>
    <row r="8" spans="3:6" s="1" customFormat="1" ht="18" x14ac:dyDescent="0.2">
      <c r="C8" s="300" t="s">
        <v>104</v>
      </c>
      <c r="D8" s="300" t="s">
        <v>105</v>
      </c>
      <c r="E8" s="301" t="s">
        <v>108</v>
      </c>
      <c r="F8" s="302"/>
    </row>
    <row r="9" spans="3:6" s="1" customFormat="1" ht="76" x14ac:dyDescent="0.2">
      <c r="C9" s="300"/>
      <c r="D9" s="300"/>
      <c r="E9" s="160" t="s">
        <v>106</v>
      </c>
      <c r="F9" s="160" t="s">
        <v>107</v>
      </c>
    </row>
    <row r="10" spans="3:6" s="1" customFormat="1" ht="19" x14ac:dyDescent="0.2">
      <c r="C10" s="161" t="s">
        <v>109</v>
      </c>
      <c r="D10" s="162" t="str">
        <f>'Исходные данные'!E10</f>
        <v>Выберите значение</v>
      </c>
      <c r="E10" s="163" t="e">
        <f>'Фонд оплаты труда (реализация)'!K32*D10/100</f>
        <v>#VALUE!</v>
      </c>
      <c r="F10" s="163" t="e">
        <f>'Фонд оплаты труда (реализация)'!K46*D10/100</f>
        <v>#VALUE!</v>
      </c>
    </row>
    <row r="11" spans="3:6" s="1" customFormat="1" ht="19" x14ac:dyDescent="0.2">
      <c r="C11" s="161" t="s">
        <v>110</v>
      </c>
      <c r="D11" s="162" t="str">
        <f>'Исходные данные'!E11</f>
        <v>Выберите значение</v>
      </c>
      <c r="E11" s="163" t="e">
        <f>'Фонд оплаты труда (реализация)'!K32*D11/100</f>
        <v>#VALUE!</v>
      </c>
      <c r="F11" s="163" t="e">
        <f>'Фонд оплаты труда (реализация)'!K46*D11/100</f>
        <v>#VALUE!</v>
      </c>
    </row>
    <row r="12" spans="3:6" s="1" customFormat="1" ht="38" x14ac:dyDescent="0.2">
      <c r="C12" s="161" t="s">
        <v>111</v>
      </c>
      <c r="D12" s="162" t="str">
        <f>'Исходные данные'!E12</f>
        <v>Выберите значение</v>
      </c>
      <c r="E12" s="163" t="e">
        <f>'Фонд оплаты труда (реализация)'!K32*D12/100</f>
        <v>#VALUE!</v>
      </c>
      <c r="F12" s="163" t="e">
        <f>'Фонд оплаты труда (реализация)'!K46*D12/100</f>
        <v>#VALUE!</v>
      </c>
    </row>
    <row r="13" spans="3:6" s="1" customFormat="1" ht="95" x14ac:dyDescent="0.2">
      <c r="C13" s="161" t="s">
        <v>3</v>
      </c>
      <c r="D13" s="162" t="str">
        <f>'Исходные данные'!E13</f>
        <v>Выберите значение</v>
      </c>
      <c r="E13" s="163" t="e">
        <f>'Фонд оплаты труда (реализация)'!K32*D13/100</f>
        <v>#VALUE!</v>
      </c>
      <c r="F13" s="163" t="e">
        <f>'Фонд оплаты труда (реализация)'!K46*D13/100</f>
        <v>#VALUE!</v>
      </c>
    </row>
    <row r="14" spans="3:6" s="1" customFormat="1" ht="18" x14ac:dyDescent="0.2">
      <c r="C14" s="164" t="s">
        <v>99</v>
      </c>
      <c r="D14" s="162">
        <f>SUM(D10:D13)</f>
        <v>0</v>
      </c>
      <c r="E14" s="315">
        <f>'Фонд оплаты труда (реализация)'!K32*D14/100</f>
        <v>0</v>
      </c>
      <c r="F14" s="315">
        <f>'Фонд оплаты труда (реализация)'!K46*D14/100</f>
        <v>0</v>
      </c>
    </row>
    <row r="15" spans="3:6" s="1" customFormat="1" x14ac:dyDescent="0.2"/>
    <row r="16" spans="3:6" s="1" customFormat="1" x14ac:dyDescent="0.2"/>
    <row r="17" s="1" customFormat="1" x14ac:dyDescent="0.2"/>
    <row r="18" s="1" customFormat="1" x14ac:dyDescent="0.2"/>
    <row r="19" s="1" customFormat="1" x14ac:dyDescent="0.2"/>
    <row r="20" s="1" customFormat="1" x14ac:dyDescent="0.2"/>
    <row r="21" s="1" customFormat="1" x14ac:dyDescent="0.2"/>
    <row r="22" s="1" customFormat="1" x14ac:dyDescent="0.2"/>
    <row r="23" s="1" customFormat="1" x14ac:dyDescent="0.2"/>
    <row r="24" s="1" customFormat="1" x14ac:dyDescent="0.2"/>
    <row r="25" s="1" customFormat="1" x14ac:dyDescent="0.2"/>
    <row r="26" s="1" customFormat="1" x14ac:dyDescent="0.2"/>
    <row r="27" s="1" customFormat="1" x14ac:dyDescent="0.2"/>
    <row r="28" s="1" customFormat="1" x14ac:dyDescent="0.2"/>
    <row r="29" s="1" customFormat="1" x14ac:dyDescent="0.2"/>
    <row r="30" s="1" customFormat="1" x14ac:dyDescent="0.2"/>
    <row r="31" s="1" customFormat="1" x14ac:dyDescent="0.2"/>
    <row r="32" s="1" customFormat="1" x14ac:dyDescent="0.2"/>
    <row r="33" s="1" customFormat="1" x14ac:dyDescent="0.2"/>
    <row r="34" s="1" customFormat="1" x14ac:dyDescent="0.2"/>
    <row r="35" s="1" customFormat="1" x14ac:dyDescent="0.2"/>
    <row r="36" s="1" customFormat="1" x14ac:dyDescent="0.2"/>
    <row r="37" s="1" customFormat="1" x14ac:dyDescent="0.2"/>
    <row r="38" s="1" customFormat="1" x14ac:dyDescent="0.2"/>
    <row r="39" s="1" customFormat="1" x14ac:dyDescent="0.2"/>
    <row r="40" s="1" customFormat="1" x14ac:dyDescent="0.2"/>
    <row r="41" s="1" customFormat="1" x14ac:dyDescent="0.2"/>
    <row r="42" s="1" customFormat="1" x14ac:dyDescent="0.2"/>
    <row r="43" s="1" customFormat="1" x14ac:dyDescent="0.2"/>
    <row r="44" s="1" customFormat="1" x14ac:dyDescent="0.2"/>
    <row r="45" s="1" customFormat="1" x14ac:dyDescent="0.2"/>
    <row r="46" s="1" customFormat="1" x14ac:dyDescent="0.2"/>
    <row r="47" s="1" customFormat="1" x14ac:dyDescent="0.2"/>
    <row r="48" s="1" customFormat="1" x14ac:dyDescent="0.2"/>
    <row r="49" s="1" customFormat="1" x14ac:dyDescent="0.2"/>
    <row r="50" s="1" customFormat="1" x14ac:dyDescent="0.2"/>
    <row r="51" s="1" customFormat="1" x14ac:dyDescent="0.2"/>
    <row r="52" s="1" customFormat="1" x14ac:dyDescent="0.2"/>
    <row r="53" s="1" customFormat="1" x14ac:dyDescent="0.2"/>
    <row r="54" s="1" customFormat="1" x14ac:dyDescent="0.2"/>
    <row r="55" s="1" customFormat="1" x14ac:dyDescent="0.2"/>
    <row r="56" s="1" customFormat="1" x14ac:dyDescent="0.2"/>
    <row r="57" s="1" customFormat="1" x14ac:dyDescent="0.2"/>
    <row r="58" s="1" customFormat="1" x14ac:dyDescent="0.2"/>
    <row r="59" s="1" customFormat="1" x14ac:dyDescent="0.2"/>
    <row r="60" s="1" customFormat="1" x14ac:dyDescent="0.2"/>
    <row r="61" s="1" customFormat="1" x14ac:dyDescent="0.2"/>
    <row r="62" s="1" customFormat="1" x14ac:dyDescent="0.2"/>
    <row r="63" s="1" customFormat="1" x14ac:dyDescent="0.2"/>
    <row r="64" s="1" customFormat="1" x14ac:dyDescent="0.2"/>
    <row r="65" s="1" customFormat="1" x14ac:dyDescent="0.2"/>
    <row r="66" s="1" customFormat="1" x14ac:dyDescent="0.2"/>
    <row r="67" s="1" customFormat="1" x14ac:dyDescent="0.2"/>
    <row r="68" s="1" customFormat="1" x14ac:dyDescent="0.2"/>
    <row r="69" s="1" customFormat="1" x14ac:dyDescent="0.2"/>
    <row r="70" s="1" customFormat="1" x14ac:dyDescent="0.2"/>
    <row r="71" s="1" customFormat="1" x14ac:dyDescent="0.2"/>
    <row r="72" s="1" customFormat="1" x14ac:dyDescent="0.2"/>
    <row r="73" s="1" customFormat="1" x14ac:dyDescent="0.2"/>
    <row r="74" s="1" customFormat="1" x14ac:dyDescent="0.2"/>
    <row r="75" s="1" customFormat="1" x14ac:dyDescent="0.2"/>
    <row r="76" s="1" customFormat="1" x14ac:dyDescent="0.2"/>
    <row r="77" s="1" customFormat="1" x14ac:dyDescent="0.2"/>
    <row r="78" s="1" customFormat="1" x14ac:dyDescent="0.2"/>
    <row r="79" s="1" customFormat="1" x14ac:dyDescent="0.2"/>
    <row r="80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  <row r="112" s="1" customFormat="1" x14ac:dyDescent="0.2"/>
    <row r="113" s="1" customFormat="1" x14ac:dyDescent="0.2"/>
    <row r="114" s="1" customFormat="1" x14ac:dyDescent="0.2"/>
    <row r="115" s="1" customFormat="1" x14ac:dyDescent="0.2"/>
    <row r="116" s="1" customFormat="1" x14ac:dyDescent="0.2"/>
    <row r="117" s="1" customFormat="1" x14ac:dyDescent="0.2"/>
    <row r="118" s="1" customFormat="1" x14ac:dyDescent="0.2"/>
    <row r="119" s="1" customFormat="1" x14ac:dyDescent="0.2"/>
    <row r="120" s="1" customFormat="1" x14ac:dyDescent="0.2"/>
    <row r="121" s="1" customFormat="1" x14ac:dyDescent="0.2"/>
    <row r="122" s="1" customFormat="1" x14ac:dyDescent="0.2"/>
    <row r="123" s="1" customFormat="1" x14ac:dyDescent="0.2"/>
    <row r="124" s="1" customFormat="1" x14ac:dyDescent="0.2"/>
    <row r="125" s="1" customFormat="1" x14ac:dyDescent="0.2"/>
    <row r="126" s="1" customFormat="1" x14ac:dyDescent="0.2"/>
    <row r="127" s="1" customFormat="1" x14ac:dyDescent="0.2"/>
    <row r="128" s="1" customFormat="1" x14ac:dyDescent="0.2"/>
    <row r="129" s="1" customFormat="1" x14ac:dyDescent="0.2"/>
    <row r="130" s="1" customFormat="1" x14ac:dyDescent="0.2"/>
    <row r="131" s="1" customFormat="1" x14ac:dyDescent="0.2"/>
    <row r="132" s="1" customFormat="1" x14ac:dyDescent="0.2"/>
    <row r="133" s="1" customFormat="1" x14ac:dyDescent="0.2"/>
    <row r="134" s="1" customFormat="1" x14ac:dyDescent="0.2"/>
    <row r="135" s="1" customFormat="1" x14ac:dyDescent="0.2"/>
    <row r="136" s="1" customFormat="1" x14ac:dyDescent="0.2"/>
    <row r="137" s="1" customFormat="1" x14ac:dyDescent="0.2"/>
    <row r="138" s="1" customFormat="1" x14ac:dyDescent="0.2"/>
    <row r="139" s="1" customFormat="1" x14ac:dyDescent="0.2"/>
    <row r="140" s="1" customFormat="1" x14ac:dyDescent="0.2"/>
    <row r="141" s="1" customFormat="1" x14ac:dyDescent="0.2"/>
    <row r="142" s="1" customFormat="1" x14ac:dyDescent="0.2"/>
    <row r="143" s="1" customFormat="1" x14ac:dyDescent="0.2"/>
    <row r="144" s="1" customFormat="1" x14ac:dyDescent="0.2"/>
    <row r="145" s="1" customFormat="1" x14ac:dyDescent="0.2"/>
    <row r="146" s="1" customFormat="1" x14ac:dyDescent="0.2"/>
    <row r="147" s="1" customFormat="1" x14ac:dyDescent="0.2"/>
    <row r="148" s="1" customFormat="1" x14ac:dyDescent="0.2"/>
    <row r="149" s="1" customFormat="1" x14ac:dyDescent="0.2"/>
    <row r="150" s="1" customFormat="1" x14ac:dyDescent="0.2"/>
    <row r="151" s="1" customFormat="1" x14ac:dyDescent="0.2"/>
    <row r="152" s="1" customFormat="1" x14ac:dyDescent="0.2"/>
    <row r="153" s="1" customFormat="1" x14ac:dyDescent="0.2"/>
    <row r="154" s="1" customFormat="1" x14ac:dyDescent="0.2"/>
    <row r="155" s="1" customFormat="1" x14ac:dyDescent="0.2"/>
    <row r="156" s="1" customFormat="1" x14ac:dyDescent="0.2"/>
    <row r="157" s="1" customFormat="1" x14ac:dyDescent="0.2"/>
    <row r="158" s="1" customFormat="1" x14ac:dyDescent="0.2"/>
    <row r="159" s="1" customFormat="1" x14ac:dyDescent="0.2"/>
    <row r="160" s="1" customFormat="1" x14ac:dyDescent="0.2"/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="1" customFormat="1" x14ac:dyDescent="0.2"/>
    <row r="178" s="1" customFormat="1" x14ac:dyDescent="0.2"/>
    <row r="179" s="1" customFormat="1" x14ac:dyDescent="0.2"/>
    <row r="180" s="1" customFormat="1" x14ac:dyDescent="0.2"/>
    <row r="181" s="1" customFormat="1" x14ac:dyDescent="0.2"/>
    <row r="182" s="1" customFormat="1" x14ac:dyDescent="0.2"/>
    <row r="183" s="1" customFormat="1" x14ac:dyDescent="0.2"/>
    <row r="184" s="1" customFormat="1" x14ac:dyDescent="0.2"/>
    <row r="185" s="1" customFormat="1" x14ac:dyDescent="0.2"/>
    <row r="186" s="1" customFormat="1" x14ac:dyDescent="0.2"/>
    <row r="187" s="1" customFormat="1" x14ac:dyDescent="0.2"/>
    <row r="188" s="1" customFormat="1" x14ac:dyDescent="0.2"/>
    <row r="189" s="1" customFormat="1" x14ac:dyDescent="0.2"/>
    <row r="190" s="1" customFormat="1" x14ac:dyDescent="0.2"/>
    <row r="191" s="1" customFormat="1" x14ac:dyDescent="0.2"/>
    <row r="192" s="1" customFormat="1" x14ac:dyDescent="0.2"/>
    <row r="193" s="1" customFormat="1" x14ac:dyDescent="0.2"/>
    <row r="194" s="1" customFormat="1" x14ac:dyDescent="0.2"/>
    <row r="195" s="1" customFormat="1" x14ac:dyDescent="0.2"/>
    <row r="196" s="1" customFormat="1" x14ac:dyDescent="0.2"/>
    <row r="197" s="1" customFormat="1" x14ac:dyDescent="0.2"/>
    <row r="198" s="1" customFormat="1" x14ac:dyDescent="0.2"/>
    <row r="199" s="1" customFormat="1" x14ac:dyDescent="0.2"/>
    <row r="200" s="1" customFormat="1" x14ac:dyDescent="0.2"/>
    <row r="201" s="1" customFormat="1" x14ac:dyDescent="0.2"/>
    <row r="202" s="1" customFormat="1" x14ac:dyDescent="0.2"/>
    <row r="203" s="1" customFormat="1" x14ac:dyDescent="0.2"/>
    <row r="204" s="1" customFormat="1" x14ac:dyDescent="0.2"/>
    <row r="205" s="1" customFormat="1" x14ac:dyDescent="0.2"/>
    <row r="206" s="1" customFormat="1" x14ac:dyDescent="0.2"/>
    <row r="207" s="1" customFormat="1" x14ac:dyDescent="0.2"/>
    <row r="208" s="1" customFormat="1" x14ac:dyDescent="0.2"/>
    <row r="209" s="1" customFormat="1" x14ac:dyDescent="0.2"/>
    <row r="210" s="1" customFormat="1" x14ac:dyDescent="0.2"/>
    <row r="211" s="1" customFormat="1" x14ac:dyDescent="0.2"/>
    <row r="212" s="1" customFormat="1" x14ac:dyDescent="0.2"/>
    <row r="213" s="1" customFormat="1" x14ac:dyDescent="0.2"/>
    <row r="214" s="1" customFormat="1" x14ac:dyDescent="0.2"/>
    <row r="215" s="1" customFormat="1" x14ac:dyDescent="0.2"/>
    <row r="216" s="1" customFormat="1" x14ac:dyDescent="0.2"/>
    <row r="217" s="1" customFormat="1" x14ac:dyDescent="0.2"/>
    <row r="218" s="1" customFormat="1" x14ac:dyDescent="0.2"/>
    <row r="219" s="1" customFormat="1" x14ac:dyDescent="0.2"/>
    <row r="220" s="1" customFormat="1" x14ac:dyDescent="0.2"/>
    <row r="221" s="1" customFormat="1" x14ac:dyDescent="0.2"/>
    <row r="222" s="1" customFormat="1" x14ac:dyDescent="0.2"/>
    <row r="223" s="1" customFormat="1" x14ac:dyDescent="0.2"/>
    <row r="224" s="1" customFormat="1" x14ac:dyDescent="0.2"/>
    <row r="225" s="1" customFormat="1" x14ac:dyDescent="0.2"/>
    <row r="226" s="1" customFormat="1" x14ac:dyDescent="0.2"/>
    <row r="227" s="1" customFormat="1" x14ac:dyDescent="0.2"/>
    <row r="228" s="1" customFormat="1" x14ac:dyDescent="0.2"/>
    <row r="229" s="1" customFormat="1" x14ac:dyDescent="0.2"/>
    <row r="230" s="1" customFormat="1" x14ac:dyDescent="0.2"/>
    <row r="231" s="1" customFormat="1" x14ac:dyDescent="0.2"/>
    <row r="232" s="1" customFormat="1" x14ac:dyDescent="0.2"/>
    <row r="233" s="1" customFormat="1" x14ac:dyDescent="0.2"/>
    <row r="234" s="1" customFormat="1" x14ac:dyDescent="0.2"/>
    <row r="235" s="1" customFormat="1" x14ac:dyDescent="0.2"/>
    <row r="236" s="1" customFormat="1" x14ac:dyDescent="0.2"/>
    <row r="237" s="1" customFormat="1" x14ac:dyDescent="0.2"/>
    <row r="238" s="1" customFormat="1" x14ac:dyDescent="0.2"/>
    <row r="239" s="1" customFormat="1" x14ac:dyDescent="0.2"/>
    <row r="240" s="1" customFormat="1" x14ac:dyDescent="0.2"/>
    <row r="241" s="1" customFormat="1" x14ac:dyDescent="0.2"/>
    <row r="242" s="1" customFormat="1" x14ac:dyDescent="0.2"/>
    <row r="243" s="1" customFormat="1" x14ac:dyDescent="0.2"/>
    <row r="244" s="1" customFormat="1" x14ac:dyDescent="0.2"/>
    <row r="245" s="1" customFormat="1" x14ac:dyDescent="0.2"/>
    <row r="246" s="1" customFormat="1" x14ac:dyDescent="0.2"/>
    <row r="247" s="1" customFormat="1" x14ac:dyDescent="0.2"/>
    <row r="248" s="1" customFormat="1" x14ac:dyDescent="0.2"/>
    <row r="249" s="1" customFormat="1" x14ac:dyDescent="0.2"/>
    <row r="250" s="1" customFormat="1" x14ac:dyDescent="0.2"/>
    <row r="251" s="1" customFormat="1" x14ac:dyDescent="0.2"/>
    <row r="252" s="1" customFormat="1" x14ac:dyDescent="0.2"/>
    <row r="253" s="1" customFormat="1" x14ac:dyDescent="0.2"/>
    <row r="254" s="1" customFormat="1" x14ac:dyDescent="0.2"/>
    <row r="255" s="1" customFormat="1" x14ac:dyDescent="0.2"/>
    <row r="256" s="1" customFormat="1" x14ac:dyDescent="0.2"/>
    <row r="257" s="1" customFormat="1" x14ac:dyDescent="0.2"/>
    <row r="258" s="1" customFormat="1" x14ac:dyDescent="0.2"/>
    <row r="259" s="1" customFormat="1" x14ac:dyDescent="0.2"/>
    <row r="260" s="1" customFormat="1" x14ac:dyDescent="0.2"/>
    <row r="261" s="1" customFormat="1" x14ac:dyDescent="0.2"/>
    <row r="262" s="1" customFormat="1" x14ac:dyDescent="0.2"/>
    <row r="263" s="1" customFormat="1" x14ac:dyDescent="0.2"/>
    <row r="264" s="1" customFormat="1" x14ac:dyDescent="0.2"/>
    <row r="265" s="1" customFormat="1" x14ac:dyDescent="0.2"/>
    <row r="266" s="1" customFormat="1" x14ac:dyDescent="0.2"/>
    <row r="267" s="1" customFormat="1" x14ac:dyDescent="0.2"/>
    <row r="268" s="1" customFormat="1" x14ac:dyDescent="0.2"/>
    <row r="269" s="1" customFormat="1" x14ac:dyDescent="0.2"/>
    <row r="270" s="1" customFormat="1" x14ac:dyDescent="0.2"/>
    <row r="271" s="1" customFormat="1" x14ac:dyDescent="0.2"/>
    <row r="272" s="1" customFormat="1" x14ac:dyDescent="0.2"/>
    <row r="273" s="1" customFormat="1" x14ac:dyDescent="0.2"/>
    <row r="274" s="1" customFormat="1" x14ac:dyDescent="0.2"/>
    <row r="275" s="1" customFormat="1" x14ac:dyDescent="0.2"/>
    <row r="276" s="1" customFormat="1" x14ac:dyDescent="0.2"/>
    <row r="277" s="1" customFormat="1" x14ac:dyDescent="0.2"/>
    <row r="278" s="1" customFormat="1" x14ac:dyDescent="0.2"/>
    <row r="279" s="1" customFormat="1" x14ac:dyDescent="0.2"/>
    <row r="280" s="1" customFormat="1" x14ac:dyDescent="0.2"/>
    <row r="281" s="1" customFormat="1" x14ac:dyDescent="0.2"/>
    <row r="282" s="1" customFormat="1" x14ac:dyDescent="0.2"/>
    <row r="283" s="1" customFormat="1" x14ac:dyDescent="0.2"/>
    <row r="284" s="1" customFormat="1" x14ac:dyDescent="0.2"/>
    <row r="285" s="1" customFormat="1" x14ac:dyDescent="0.2"/>
    <row r="286" s="1" customFormat="1" x14ac:dyDescent="0.2"/>
    <row r="287" s="1" customFormat="1" x14ac:dyDescent="0.2"/>
    <row r="288" s="1" customFormat="1" x14ac:dyDescent="0.2"/>
    <row r="289" s="1" customFormat="1" x14ac:dyDescent="0.2"/>
    <row r="290" s="1" customFormat="1" x14ac:dyDescent="0.2"/>
    <row r="291" s="1" customFormat="1" x14ac:dyDescent="0.2"/>
    <row r="292" s="1" customFormat="1" x14ac:dyDescent="0.2"/>
    <row r="293" s="1" customFormat="1" x14ac:dyDescent="0.2"/>
    <row r="294" s="1" customFormat="1" x14ac:dyDescent="0.2"/>
    <row r="295" s="1" customFormat="1" x14ac:dyDescent="0.2"/>
    <row r="296" s="1" customFormat="1" x14ac:dyDescent="0.2"/>
    <row r="297" s="1" customFormat="1" x14ac:dyDescent="0.2"/>
    <row r="298" s="1" customFormat="1" x14ac:dyDescent="0.2"/>
    <row r="299" s="1" customFormat="1" x14ac:dyDescent="0.2"/>
    <row r="300" s="1" customFormat="1" x14ac:dyDescent="0.2"/>
    <row r="301" s="1" customFormat="1" x14ac:dyDescent="0.2"/>
    <row r="302" s="1" customFormat="1" x14ac:dyDescent="0.2"/>
    <row r="303" s="1" customFormat="1" x14ac:dyDescent="0.2"/>
    <row r="304" s="1" customFormat="1" x14ac:dyDescent="0.2"/>
    <row r="305" s="1" customFormat="1" x14ac:dyDescent="0.2"/>
    <row r="306" s="1" customFormat="1" x14ac:dyDescent="0.2"/>
    <row r="307" s="1" customFormat="1" x14ac:dyDescent="0.2"/>
    <row r="308" s="1" customFormat="1" x14ac:dyDescent="0.2"/>
    <row r="309" s="1" customFormat="1" x14ac:dyDescent="0.2"/>
    <row r="310" s="1" customFormat="1" x14ac:dyDescent="0.2"/>
    <row r="311" s="1" customFormat="1" x14ac:dyDescent="0.2"/>
    <row r="312" s="1" customFormat="1" x14ac:dyDescent="0.2"/>
    <row r="313" s="1" customFormat="1" x14ac:dyDescent="0.2"/>
    <row r="314" s="1" customFormat="1" x14ac:dyDescent="0.2"/>
    <row r="315" s="1" customFormat="1" x14ac:dyDescent="0.2"/>
    <row r="316" s="1" customFormat="1" x14ac:dyDescent="0.2"/>
    <row r="317" s="1" customFormat="1" x14ac:dyDescent="0.2"/>
    <row r="318" s="1" customFormat="1" x14ac:dyDescent="0.2"/>
    <row r="319" s="1" customFormat="1" x14ac:dyDescent="0.2"/>
    <row r="320" s="1" customFormat="1" x14ac:dyDescent="0.2"/>
    <row r="321" s="1" customFormat="1" x14ac:dyDescent="0.2"/>
    <row r="322" s="1" customFormat="1" x14ac:dyDescent="0.2"/>
    <row r="323" s="1" customFormat="1" x14ac:dyDescent="0.2"/>
    <row r="324" s="1" customFormat="1" x14ac:dyDescent="0.2"/>
    <row r="325" s="1" customFormat="1" x14ac:dyDescent="0.2"/>
    <row r="326" s="1" customFormat="1" x14ac:dyDescent="0.2"/>
    <row r="327" s="1" customFormat="1" x14ac:dyDescent="0.2"/>
    <row r="328" s="1" customFormat="1" x14ac:dyDescent="0.2"/>
    <row r="329" s="1" customFormat="1" x14ac:dyDescent="0.2"/>
    <row r="330" s="1" customFormat="1" x14ac:dyDescent="0.2"/>
    <row r="331" s="1" customFormat="1" x14ac:dyDescent="0.2"/>
    <row r="332" s="1" customFormat="1" x14ac:dyDescent="0.2"/>
    <row r="333" s="1" customFormat="1" x14ac:dyDescent="0.2"/>
    <row r="334" s="1" customFormat="1" x14ac:dyDescent="0.2"/>
    <row r="335" s="1" customFormat="1" x14ac:dyDescent="0.2"/>
    <row r="336" s="1" customFormat="1" x14ac:dyDescent="0.2"/>
    <row r="337" s="1" customFormat="1" x14ac:dyDescent="0.2"/>
    <row r="338" s="1" customFormat="1" x14ac:dyDescent="0.2"/>
    <row r="339" s="1" customFormat="1" x14ac:dyDescent="0.2"/>
    <row r="340" s="1" customFormat="1" x14ac:dyDescent="0.2"/>
    <row r="341" s="1" customFormat="1" x14ac:dyDescent="0.2"/>
    <row r="342" s="1" customFormat="1" x14ac:dyDescent="0.2"/>
    <row r="343" s="1" customFormat="1" x14ac:dyDescent="0.2"/>
    <row r="344" s="1" customFormat="1" x14ac:dyDescent="0.2"/>
    <row r="345" s="1" customFormat="1" x14ac:dyDescent="0.2"/>
    <row r="346" s="1" customFormat="1" x14ac:dyDescent="0.2"/>
    <row r="347" s="1" customFormat="1" x14ac:dyDescent="0.2"/>
    <row r="348" s="1" customFormat="1" x14ac:dyDescent="0.2"/>
    <row r="349" s="1" customFormat="1" x14ac:dyDescent="0.2"/>
    <row r="350" s="1" customFormat="1" x14ac:dyDescent="0.2"/>
    <row r="351" s="1" customFormat="1" x14ac:dyDescent="0.2"/>
    <row r="352" s="1" customFormat="1" x14ac:dyDescent="0.2"/>
    <row r="353" s="1" customFormat="1" x14ac:dyDescent="0.2"/>
    <row r="354" s="1" customFormat="1" x14ac:dyDescent="0.2"/>
    <row r="355" s="1" customFormat="1" x14ac:dyDescent="0.2"/>
    <row r="356" s="1" customFormat="1" x14ac:dyDescent="0.2"/>
    <row r="357" s="1" customFormat="1" x14ac:dyDescent="0.2"/>
    <row r="358" s="1" customFormat="1" x14ac:dyDescent="0.2"/>
    <row r="359" s="1" customFormat="1" x14ac:dyDescent="0.2"/>
    <row r="360" s="1" customFormat="1" x14ac:dyDescent="0.2"/>
    <row r="361" s="1" customFormat="1" x14ac:dyDescent="0.2"/>
    <row r="362" s="1" customFormat="1" x14ac:dyDescent="0.2"/>
    <row r="363" s="1" customFormat="1" x14ac:dyDescent="0.2"/>
    <row r="364" s="1" customFormat="1" x14ac:dyDescent="0.2"/>
    <row r="365" s="1" customFormat="1" x14ac:dyDescent="0.2"/>
    <row r="366" s="1" customFormat="1" x14ac:dyDescent="0.2"/>
    <row r="367" s="1" customFormat="1" x14ac:dyDescent="0.2"/>
    <row r="368" s="1" customFormat="1" x14ac:dyDescent="0.2"/>
    <row r="369" s="1" customFormat="1" x14ac:dyDescent="0.2"/>
    <row r="370" s="1" customFormat="1" x14ac:dyDescent="0.2"/>
    <row r="371" s="1" customFormat="1" x14ac:dyDescent="0.2"/>
    <row r="372" s="1" customFormat="1" x14ac:dyDescent="0.2"/>
    <row r="373" s="1" customFormat="1" x14ac:dyDescent="0.2"/>
    <row r="374" s="1" customFormat="1" x14ac:dyDescent="0.2"/>
    <row r="375" s="1" customFormat="1" x14ac:dyDescent="0.2"/>
    <row r="376" s="1" customFormat="1" x14ac:dyDescent="0.2"/>
    <row r="377" s="1" customFormat="1" x14ac:dyDescent="0.2"/>
    <row r="378" s="1" customFormat="1" x14ac:dyDescent="0.2"/>
    <row r="379" s="1" customFormat="1" x14ac:dyDescent="0.2"/>
    <row r="380" s="1" customFormat="1" x14ac:dyDescent="0.2"/>
    <row r="381" s="1" customFormat="1" x14ac:dyDescent="0.2"/>
    <row r="382" s="1" customFormat="1" x14ac:dyDescent="0.2"/>
    <row r="383" s="1" customFormat="1" x14ac:dyDescent="0.2"/>
    <row r="384" s="1" customFormat="1" x14ac:dyDescent="0.2"/>
    <row r="385" s="1" customFormat="1" x14ac:dyDescent="0.2"/>
    <row r="386" s="1" customFormat="1" x14ac:dyDescent="0.2"/>
    <row r="387" s="1" customFormat="1" x14ac:dyDescent="0.2"/>
    <row r="388" s="1" customFormat="1" x14ac:dyDescent="0.2"/>
    <row r="389" s="1" customFormat="1" x14ac:dyDescent="0.2"/>
    <row r="390" s="1" customFormat="1" x14ac:dyDescent="0.2"/>
    <row r="391" s="1" customFormat="1" x14ac:dyDescent="0.2"/>
    <row r="392" s="1" customFormat="1" x14ac:dyDescent="0.2"/>
    <row r="393" s="1" customFormat="1" x14ac:dyDescent="0.2"/>
    <row r="394" s="1" customFormat="1" x14ac:dyDescent="0.2"/>
    <row r="395" s="1" customFormat="1" x14ac:dyDescent="0.2"/>
    <row r="396" s="1" customFormat="1" x14ac:dyDescent="0.2"/>
    <row r="397" s="1" customFormat="1" x14ac:dyDescent="0.2"/>
    <row r="398" s="1" customFormat="1" x14ac:dyDescent="0.2"/>
    <row r="399" s="1" customFormat="1" x14ac:dyDescent="0.2"/>
    <row r="400" s="1" customFormat="1" x14ac:dyDescent="0.2"/>
    <row r="401" s="1" customFormat="1" x14ac:dyDescent="0.2"/>
    <row r="402" s="1" customFormat="1" x14ac:dyDescent="0.2"/>
    <row r="403" s="1" customFormat="1" x14ac:dyDescent="0.2"/>
    <row r="404" s="1" customFormat="1" x14ac:dyDescent="0.2"/>
    <row r="405" s="1" customFormat="1" x14ac:dyDescent="0.2"/>
    <row r="406" s="1" customFormat="1" x14ac:dyDescent="0.2"/>
  </sheetData>
  <mergeCells count="4">
    <mergeCell ref="C8:C9"/>
    <mergeCell ref="D8:D9"/>
    <mergeCell ref="E8:F8"/>
    <mergeCell ref="C2:F2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575B2-1D1B-F74E-9E84-6EA4C27513EA}">
  <dimension ref="B1:J546"/>
  <sheetViews>
    <sheetView topLeftCell="A7" workbookViewId="0">
      <selection activeCell="F34" sqref="F34"/>
    </sheetView>
  </sheetViews>
  <sheetFormatPr baseColWidth="10" defaultRowHeight="15" x14ac:dyDescent="0.2"/>
  <cols>
    <col min="2" max="2" width="27" bestFit="1" customWidth="1"/>
    <col min="3" max="3" width="19" customWidth="1"/>
    <col min="4" max="4" width="19.5" customWidth="1"/>
    <col min="5" max="5" width="16.1640625" customWidth="1"/>
    <col min="6" max="6" width="22" customWidth="1"/>
    <col min="7" max="7" width="13.1640625" customWidth="1"/>
    <col min="8" max="8" width="16.83203125" customWidth="1"/>
    <col min="9" max="9" width="14.33203125" customWidth="1"/>
    <col min="10" max="10" width="19.1640625" customWidth="1"/>
  </cols>
  <sheetData>
    <row r="1" spans="2:10" s="1" customFormat="1" ht="23" x14ac:dyDescent="0.2">
      <c r="B1" s="310" t="s">
        <v>67</v>
      </c>
      <c r="C1" s="310"/>
      <c r="D1" s="310"/>
      <c r="E1" s="310"/>
      <c r="F1" s="310"/>
      <c r="G1" s="310"/>
      <c r="H1" s="310"/>
      <c r="I1" s="310"/>
      <c r="J1" s="310"/>
    </row>
    <row r="2" spans="2:10" s="1" customFormat="1" x14ac:dyDescent="0.2"/>
    <row r="3" spans="2:10" s="1" customFormat="1" x14ac:dyDescent="0.2"/>
    <row r="4" spans="2:10" s="1" customFormat="1" x14ac:dyDescent="0.2"/>
    <row r="5" spans="2:10" s="1" customFormat="1" x14ac:dyDescent="0.2">
      <c r="B5" s="311" t="s">
        <v>90</v>
      </c>
      <c r="C5" s="311"/>
      <c r="D5" s="311"/>
      <c r="E5" s="311"/>
      <c r="F5" s="311"/>
      <c r="G5" s="311"/>
      <c r="H5" s="311"/>
      <c r="I5" s="311"/>
      <c r="J5" s="311"/>
    </row>
    <row r="6" spans="2:10" s="1" customFormat="1" x14ac:dyDescent="0.2">
      <c r="B6" s="311"/>
      <c r="C6" s="311"/>
      <c r="D6" s="311"/>
      <c r="E6" s="311"/>
      <c r="F6" s="311"/>
      <c r="G6" s="311"/>
      <c r="H6" s="311"/>
      <c r="I6" s="311"/>
      <c r="J6" s="311"/>
    </row>
    <row r="7" spans="2:10" s="1" customFormat="1" ht="57" x14ac:dyDescent="0.2">
      <c r="B7" s="165" t="s">
        <v>68</v>
      </c>
      <c r="C7" s="166" t="s">
        <v>69</v>
      </c>
      <c r="D7" s="166" t="s">
        <v>70</v>
      </c>
      <c r="E7" s="166" t="s">
        <v>71</v>
      </c>
      <c r="F7" s="166" t="s">
        <v>138</v>
      </c>
      <c r="G7" s="166" t="s">
        <v>139</v>
      </c>
      <c r="H7" s="166" t="s">
        <v>140</v>
      </c>
      <c r="I7" s="166" t="s">
        <v>141</v>
      </c>
      <c r="J7" s="166" t="s">
        <v>72</v>
      </c>
    </row>
    <row r="8" spans="2:10" s="1" customFormat="1" ht="18" x14ac:dyDescent="0.2">
      <c r="B8" s="304" t="s">
        <v>122</v>
      </c>
      <c r="C8" s="305"/>
      <c r="D8" s="305"/>
      <c r="E8" s="305"/>
      <c r="F8" s="305"/>
      <c r="G8" s="305"/>
      <c r="H8" s="305"/>
      <c r="I8" s="305"/>
      <c r="J8" s="305"/>
    </row>
    <row r="9" spans="2:10" s="1" customFormat="1" ht="18" x14ac:dyDescent="0.2">
      <c r="B9" s="167"/>
      <c r="C9" s="169">
        <v>0</v>
      </c>
      <c r="D9" s="168">
        <v>0</v>
      </c>
      <c r="E9" s="170">
        <f>D9*C9</f>
        <v>0</v>
      </c>
      <c r="F9" s="168">
        <v>0</v>
      </c>
      <c r="G9" s="168">
        <v>0</v>
      </c>
      <c r="H9" s="168">
        <v>0</v>
      </c>
      <c r="I9" s="168">
        <v>0</v>
      </c>
      <c r="J9" s="170">
        <f>E9+E9*((F9+G9+H9+I9)/100)</f>
        <v>0</v>
      </c>
    </row>
    <row r="10" spans="2:10" s="1" customFormat="1" ht="18" x14ac:dyDescent="0.2">
      <c r="B10" s="167"/>
      <c r="C10" s="169">
        <v>0</v>
      </c>
      <c r="D10" s="168">
        <v>0</v>
      </c>
      <c r="E10" s="170">
        <f>D10*C10</f>
        <v>0</v>
      </c>
      <c r="F10" s="168">
        <v>0</v>
      </c>
      <c r="G10" s="168"/>
      <c r="H10" s="168">
        <v>0</v>
      </c>
      <c r="I10" s="168">
        <v>0</v>
      </c>
      <c r="J10" s="170">
        <f t="shared" ref="J10:J12" si="0">E10+E10*((F10+G10+H10+I10)/100)</f>
        <v>0</v>
      </c>
    </row>
    <row r="11" spans="2:10" s="1" customFormat="1" ht="18" x14ac:dyDescent="0.2">
      <c r="B11" s="167"/>
      <c r="C11" s="169"/>
      <c r="D11" s="168"/>
      <c r="E11" s="170">
        <f>D11*C11</f>
        <v>0</v>
      </c>
      <c r="F11" s="168">
        <v>0</v>
      </c>
      <c r="G11" s="168">
        <v>0</v>
      </c>
      <c r="H11" s="168">
        <v>0</v>
      </c>
      <c r="I11" s="168">
        <v>0</v>
      </c>
      <c r="J11" s="170">
        <f t="shared" si="0"/>
        <v>0</v>
      </c>
    </row>
    <row r="12" spans="2:10" s="1" customFormat="1" ht="18" x14ac:dyDescent="0.2">
      <c r="B12" s="167"/>
      <c r="C12" s="169"/>
      <c r="D12" s="168"/>
      <c r="E12" s="170">
        <f>D12*C12</f>
        <v>0</v>
      </c>
      <c r="F12" s="168">
        <v>0</v>
      </c>
      <c r="G12" s="168"/>
      <c r="H12" s="168"/>
      <c r="I12" s="168"/>
      <c r="J12" s="170">
        <f t="shared" si="0"/>
        <v>0</v>
      </c>
    </row>
    <row r="13" spans="2:10" s="1" customFormat="1" ht="18" x14ac:dyDescent="0.2">
      <c r="B13" s="304" t="s">
        <v>73</v>
      </c>
      <c r="C13" s="305"/>
      <c r="D13" s="305"/>
      <c r="E13" s="305"/>
      <c r="F13" s="305"/>
      <c r="G13" s="305"/>
      <c r="H13" s="305"/>
      <c r="I13" s="305"/>
      <c r="J13" s="305"/>
    </row>
    <row r="14" spans="2:10" s="1" customFormat="1" ht="18" x14ac:dyDescent="0.2">
      <c r="B14" s="167"/>
      <c r="C14" s="169">
        <v>0</v>
      </c>
      <c r="D14" s="168">
        <v>0</v>
      </c>
      <c r="E14" s="170">
        <f t="shared" ref="E14:E29" si="1">D14*C14</f>
        <v>0</v>
      </c>
      <c r="F14" s="168">
        <v>0</v>
      </c>
      <c r="G14" s="168">
        <v>0</v>
      </c>
      <c r="H14" s="168"/>
      <c r="I14" s="168"/>
      <c r="J14" s="170">
        <f>E14+E14*((F14+G14+H14+I14)/100)</f>
        <v>0</v>
      </c>
    </row>
    <row r="15" spans="2:10" s="1" customFormat="1" ht="18" x14ac:dyDescent="0.2">
      <c r="B15" s="167"/>
      <c r="C15" s="169">
        <v>0</v>
      </c>
      <c r="D15" s="168">
        <v>0</v>
      </c>
      <c r="E15" s="170">
        <f t="shared" si="1"/>
        <v>0</v>
      </c>
      <c r="F15" s="168"/>
      <c r="G15" s="168">
        <v>0</v>
      </c>
      <c r="H15" s="168"/>
      <c r="I15" s="168"/>
      <c r="J15" s="170">
        <f>E15+E15*((F15+G15+H15+I15)/100)</f>
        <v>0</v>
      </c>
    </row>
    <row r="16" spans="2:10" s="1" customFormat="1" ht="18" x14ac:dyDescent="0.2">
      <c r="B16" s="167"/>
      <c r="C16" s="169"/>
      <c r="D16" s="168"/>
      <c r="E16" s="170">
        <f t="shared" si="1"/>
        <v>0</v>
      </c>
      <c r="F16" s="168"/>
      <c r="G16" s="168"/>
      <c r="H16" s="168"/>
      <c r="I16" s="168"/>
      <c r="J16" s="170">
        <f>E16+E16*((F16+G16+H16+I16)/100)</f>
        <v>0</v>
      </c>
    </row>
    <row r="17" spans="2:10" s="1" customFormat="1" ht="18" x14ac:dyDescent="0.2">
      <c r="B17" s="167"/>
      <c r="C17" s="169"/>
      <c r="D17" s="168"/>
      <c r="E17" s="170">
        <f t="shared" si="1"/>
        <v>0</v>
      </c>
      <c r="F17" s="168"/>
      <c r="G17" s="168"/>
      <c r="H17" s="168"/>
      <c r="I17" s="168"/>
      <c r="J17" s="170">
        <f>E17+E17*((F17+G17+H17+I17)/100)</f>
        <v>0</v>
      </c>
    </row>
    <row r="18" spans="2:10" s="1" customFormat="1" ht="18" x14ac:dyDescent="0.2">
      <c r="B18" s="304" t="s">
        <v>74</v>
      </c>
      <c r="C18" s="305"/>
      <c r="D18" s="305"/>
      <c r="E18" s="305"/>
      <c r="F18" s="305"/>
      <c r="G18" s="305"/>
      <c r="H18" s="305"/>
      <c r="I18" s="305"/>
      <c r="J18" s="305"/>
    </row>
    <row r="19" spans="2:10" s="1" customFormat="1" ht="18" x14ac:dyDescent="0.2">
      <c r="B19" s="167"/>
      <c r="C19" s="169">
        <v>0</v>
      </c>
      <c r="D19" s="168">
        <v>0</v>
      </c>
      <c r="E19" s="170">
        <f t="shared" si="1"/>
        <v>0</v>
      </c>
      <c r="F19" s="168"/>
      <c r="G19" s="168"/>
      <c r="H19" s="168"/>
      <c r="I19" s="168"/>
      <c r="J19" s="170">
        <f>E19+E19*((F19+G19+H19+I19)/100)</f>
        <v>0</v>
      </c>
    </row>
    <row r="20" spans="2:10" s="1" customFormat="1" ht="18" x14ac:dyDescent="0.2">
      <c r="B20" s="167"/>
      <c r="C20" s="169"/>
      <c r="D20" s="168"/>
      <c r="E20" s="170">
        <f t="shared" si="1"/>
        <v>0</v>
      </c>
      <c r="F20" s="168"/>
      <c r="G20" s="168"/>
      <c r="H20" s="168"/>
      <c r="I20" s="168"/>
      <c r="J20" s="170">
        <f>E20+E20*((F20+G20+H20+I20)/100)</f>
        <v>0</v>
      </c>
    </row>
    <row r="21" spans="2:10" s="1" customFormat="1" ht="18" x14ac:dyDescent="0.2">
      <c r="B21" s="167"/>
      <c r="C21" s="169"/>
      <c r="D21" s="168"/>
      <c r="E21" s="170">
        <f t="shared" si="1"/>
        <v>0</v>
      </c>
      <c r="F21" s="168"/>
      <c r="G21" s="168"/>
      <c r="H21" s="168"/>
      <c r="I21" s="168"/>
      <c r="J21" s="170">
        <f>E21+E21*((F21+G21+H21+I21)/100)</f>
        <v>0</v>
      </c>
    </row>
    <row r="22" spans="2:10" s="1" customFormat="1" ht="18" x14ac:dyDescent="0.2">
      <c r="B22" s="306" t="s">
        <v>75</v>
      </c>
      <c r="C22" s="307"/>
      <c r="D22" s="307"/>
      <c r="E22" s="307"/>
      <c r="F22" s="307"/>
      <c r="G22" s="307"/>
      <c r="H22" s="307"/>
      <c r="I22" s="307"/>
      <c r="J22" s="307"/>
    </row>
    <row r="23" spans="2:10" s="1" customFormat="1" ht="18" x14ac:dyDescent="0.2">
      <c r="B23" s="167"/>
      <c r="C23" s="168">
        <v>0</v>
      </c>
      <c r="D23" s="168">
        <v>0</v>
      </c>
      <c r="E23" s="170">
        <f t="shared" si="1"/>
        <v>0</v>
      </c>
      <c r="F23" s="168"/>
      <c r="G23" s="168"/>
      <c r="H23" s="168"/>
      <c r="I23" s="168"/>
      <c r="J23" s="170">
        <f>E23+E23*((F23+G23+H23+I23)/100)</f>
        <v>0</v>
      </c>
    </row>
    <row r="24" spans="2:10" s="1" customFormat="1" ht="18" x14ac:dyDescent="0.2">
      <c r="B24" s="167"/>
      <c r="C24" s="172">
        <v>0</v>
      </c>
      <c r="D24" s="168">
        <v>0</v>
      </c>
      <c r="E24" s="170">
        <f t="shared" si="1"/>
        <v>0</v>
      </c>
      <c r="F24" s="168"/>
      <c r="G24" s="168"/>
      <c r="H24" s="168"/>
      <c r="I24" s="168"/>
      <c r="J24" s="170">
        <f>E24+E24*((F24+G24+H24+I24)/100)</f>
        <v>0</v>
      </c>
    </row>
    <row r="25" spans="2:10" s="1" customFormat="1" ht="18" x14ac:dyDescent="0.2">
      <c r="B25" s="167"/>
      <c r="C25" s="171"/>
      <c r="D25" s="168"/>
      <c r="E25" s="170">
        <f t="shared" si="1"/>
        <v>0</v>
      </c>
      <c r="F25" s="168"/>
      <c r="G25" s="168"/>
      <c r="H25" s="168"/>
      <c r="I25" s="168"/>
      <c r="J25" s="170">
        <f>E25+E25*((F25+G25+H25+I25)/100)</f>
        <v>0</v>
      </c>
    </row>
    <row r="26" spans="2:10" s="1" customFormat="1" ht="18" x14ac:dyDescent="0.2">
      <c r="B26" s="304" t="s">
        <v>76</v>
      </c>
      <c r="C26" s="305"/>
      <c r="D26" s="305"/>
      <c r="E26" s="305"/>
      <c r="F26" s="305"/>
      <c r="G26" s="305"/>
      <c r="H26" s="305"/>
      <c r="I26" s="305"/>
      <c r="J26" s="305"/>
    </row>
    <row r="27" spans="2:10" s="1" customFormat="1" ht="18" x14ac:dyDescent="0.2">
      <c r="B27" s="167"/>
      <c r="C27" s="168">
        <v>0</v>
      </c>
      <c r="D27" s="168">
        <v>0</v>
      </c>
      <c r="E27" s="170">
        <f t="shared" si="1"/>
        <v>0</v>
      </c>
      <c r="F27" s="168"/>
      <c r="G27" s="168"/>
      <c r="H27" s="168"/>
      <c r="I27" s="168"/>
      <c r="J27" s="170">
        <f>E27+E27*((F27+G27+H27+I27)/100)</f>
        <v>0</v>
      </c>
    </row>
    <row r="28" spans="2:10" s="1" customFormat="1" ht="18" x14ac:dyDescent="0.2">
      <c r="B28" s="167"/>
      <c r="C28" s="168"/>
      <c r="D28" s="168"/>
      <c r="E28" s="170">
        <f t="shared" si="1"/>
        <v>0</v>
      </c>
      <c r="F28" s="168"/>
      <c r="G28" s="168"/>
      <c r="H28" s="168"/>
      <c r="I28" s="168"/>
      <c r="J28" s="170">
        <f>E28+E28*((F28+G28+H28+I28)/100)</f>
        <v>0</v>
      </c>
    </row>
    <row r="29" spans="2:10" s="1" customFormat="1" ht="18" x14ac:dyDescent="0.2">
      <c r="B29" s="167"/>
      <c r="C29" s="171"/>
      <c r="D29" s="168"/>
      <c r="E29" s="170">
        <f t="shared" si="1"/>
        <v>0</v>
      </c>
      <c r="F29" s="168"/>
      <c r="G29" s="168"/>
      <c r="H29" s="168"/>
      <c r="I29" s="168"/>
      <c r="J29" s="170">
        <f>E29+E29*((F29+G29+H29+I29)/100)</f>
        <v>0</v>
      </c>
    </row>
    <row r="30" spans="2:10" s="1" customFormat="1" ht="18" x14ac:dyDescent="0.2">
      <c r="B30" s="308" t="s">
        <v>89</v>
      </c>
      <c r="C30" s="309"/>
      <c r="D30" s="309"/>
      <c r="E30" s="309"/>
      <c r="F30" s="309"/>
      <c r="G30" s="309"/>
      <c r="H30" s="309"/>
      <c r="I30" s="309"/>
      <c r="J30" s="173">
        <f>SUBTOTAL(9,J8:J29)</f>
        <v>0</v>
      </c>
    </row>
    <row r="31" spans="2:10" s="1" customFormat="1" x14ac:dyDescent="0.2"/>
    <row r="32" spans="2:10" s="1" customFormat="1" x14ac:dyDescent="0.2"/>
    <row r="33" s="1" customFormat="1" x14ac:dyDescent="0.2"/>
    <row r="34" s="1" customFormat="1" x14ac:dyDescent="0.2"/>
    <row r="35" s="1" customFormat="1" x14ac:dyDescent="0.2"/>
    <row r="36" s="1" customFormat="1" x14ac:dyDescent="0.2"/>
    <row r="37" s="1" customFormat="1" x14ac:dyDescent="0.2"/>
    <row r="38" s="1" customFormat="1" x14ac:dyDescent="0.2"/>
    <row r="39" s="1" customFormat="1" x14ac:dyDescent="0.2"/>
    <row r="40" s="1" customFormat="1" x14ac:dyDescent="0.2"/>
    <row r="41" s="1" customFormat="1" x14ac:dyDescent="0.2"/>
    <row r="42" s="1" customFormat="1" x14ac:dyDescent="0.2"/>
    <row r="43" s="1" customFormat="1" x14ac:dyDescent="0.2"/>
    <row r="44" s="1" customFormat="1" x14ac:dyDescent="0.2"/>
    <row r="45" s="1" customFormat="1" x14ac:dyDescent="0.2"/>
    <row r="46" s="1" customFormat="1" x14ac:dyDescent="0.2"/>
    <row r="47" s="1" customFormat="1" x14ac:dyDescent="0.2"/>
    <row r="48" s="1" customFormat="1" x14ac:dyDescent="0.2"/>
    <row r="49" s="1" customFormat="1" x14ac:dyDescent="0.2"/>
    <row r="50" s="1" customFormat="1" x14ac:dyDescent="0.2"/>
    <row r="51" s="1" customFormat="1" x14ac:dyDescent="0.2"/>
    <row r="52" s="1" customFormat="1" x14ac:dyDescent="0.2"/>
    <row r="53" s="1" customFormat="1" x14ac:dyDescent="0.2"/>
    <row r="54" s="1" customFormat="1" x14ac:dyDescent="0.2"/>
    <row r="55" s="1" customFormat="1" x14ac:dyDescent="0.2"/>
    <row r="56" s="1" customFormat="1" x14ac:dyDescent="0.2"/>
    <row r="57" s="1" customFormat="1" x14ac:dyDescent="0.2"/>
    <row r="58" s="1" customFormat="1" x14ac:dyDescent="0.2"/>
    <row r="59" s="1" customFormat="1" x14ac:dyDescent="0.2"/>
    <row r="60" s="1" customFormat="1" x14ac:dyDescent="0.2"/>
    <row r="61" s="1" customFormat="1" x14ac:dyDescent="0.2"/>
    <row r="62" s="1" customFormat="1" x14ac:dyDescent="0.2"/>
    <row r="63" s="1" customFormat="1" x14ac:dyDescent="0.2"/>
    <row r="64" s="1" customFormat="1" x14ac:dyDescent="0.2"/>
    <row r="65" s="1" customFormat="1" x14ac:dyDescent="0.2"/>
    <row r="66" s="1" customFormat="1" x14ac:dyDescent="0.2"/>
    <row r="67" s="1" customFormat="1" x14ac:dyDescent="0.2"/>
    <row r="68" s="1" customFormat="1" x14ac:dyDescent="0.2"/>
    <row r="69" s="1" customFormat="1" x14ac:dyDescent="0.2"/>
    <row r="70" s="1" customFormat="1" x14ac:dyDescent="0.2"/>
    <row r="71" s="1" customFormat="1" x14ac:dyDescent="0.2"/>
    <row r="72" s="1" customFormat="1" x14ac:dyDescent="0.2"/>
    <row r="73" s="1" customFormat="1" x14ac:dyDescent="0.2"/>
    <row r="74" s="1" customFormat="1" x14ac:dyDescent="0.2"/>
    <row r="75" s="1" customFormat="1" x14ac:dyDescent="0.2"/>
    <row r="76" s="1" customFormat="1" x14ac:dyDescent="0.2"/>
    <row r="77" s="1" customFormat="1" x14ac:dyDescent="0.2"/>
    <row r="78" s="1" customFormat="1" x14ac:dyDescent="0.2"/>
    <row r="79" s="1" customFormat="1" x14ac:dyDescent="0.2"/>
    <row r="80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  <row r="112" s="1" customFormat="1" x14ac:dyDescent="0.2"/>
    <row r="113" s="1" customFormat="1" x14ac:dyDescent="0.2"/>
    <row r="114" s="1" customFormat="1" x14ac:dyDescent="0.2"/>
    <row r="115" s="1" customFormat="1" x14ac:dyDescent="0.2"/>
    <row r="116" s="1" customFormat="1" x14ac:dyDescent="0.2"/>
    <row r="117" s="1" customFormat="1" x14ac:dyDescent="0.2"/>
    <row r="118" s="1" customFormat="1" x14ac:dyDescent="0.2"/>
    <row r="119" s="1" customFormat="1" x14ac:dyDescent="0.2"/>
    <row r="120" s="1" customFormat="1" x14ac:dyDescent="0.2"/>
    <row r="121" s="1" customFormat="1" x14ac:dyDescent="0.2"/>
    <row r="122" s="1" customFormat="1" x14ac:dyDescent="0.2"/>
    <row r="123" s="1" customFormat="1" x14ac:dyDescent="0.2"/>
    <row r="124" s="1" customFormat="1" x14ac:dyDescent="0.2"/>
    <row r="125" s="1" customFormat="1" x14ac:dyDescent="0.2"/>
    <row r="126" s="1" customFormat="1" x14ac:dyDescent="0.2"/>
    <row r="127" s="1" customFormat="1" x14ac:dyDescent="0.2"/>
    <row r="128" s="1" customFormat="1" x14ac:dyDescent="0.2"/>
    <row r="129" s="1" customFormat="1" x14ac:dyDescent="0.2"/>
    <row r="130" s="1" customFormat="1" x14ac:dyDescent="0.2"/>
    <row r="131" s="1" customFormat="1" x14ac:dyDescent="0.2"/>
    <row r="132" s="1" customFormat="1" x14ac:dyDescent="0.2"/>
    <row r="133" s="1" customFormat="1" x14ac:dyDescent="0.2"/>
    <row r="134" s="1" customFormat="1" x14ac:dyDescent="0.2"/>
    <row r="135" s="1" customFormat="1" x14ac:dyDescent="0.2"/>
    <row r="136" s="1" customFormat="1" x14ac:dyDescent="0.2"/>
    <row r="137" s="1" customFormat="1" x14ac:dyDescent="0.2"/>
    <row r="138" s="1" customFormat="1" x14ac:dyDescent="0.2"/>
    <row r="139" s="1" customFormat="1" x14ac:dyDescent="0.2"/>
    <row r="140" s="1" customFormat="1" x14ac:dyDescent="0.2"/>
    <row r="141" s="1" customFormat="1" x14ac:dyDescent="0.2"/>
    <row r="142" s="1" customFormat="1" x14ac:dyDescent="0.2"/>
    <row r="143" s="1" customFormat="1" x14ac:dyDescent="0.2"/>
    <row r="144" s="1" customFormat="1" x14ac:dyDescent="0.2"/>
    <row r="145" s="1" customFormat="1" x14ac:dyDescent="0.2"/>
    <row r="146" s="1" customFormat="1" x14ac:dyDescent="0.2"/>
    <row r="147" s="1" customFormat="1" x14ac:dyDescent="0.2"/>
    <row r="148" s="1" customFormat="1" x14ac:dyDescent="0.2"/>
    <row r="149" s="1" customFormat="1" x14ac:dyDescent="0.2"/>
    <row r="150" s="1" customFormat="1" x14ac:dyDescent="0.2"/>
    <row r="151" s="1" customFormat="1" x14ac:dyDescent="0.2"/>
    <row r="152" s="1" customFormat="1" x14ac:dyDescent="0.2"/>
    <row r="153" s="1" customFormat="1" x14ac:dyDescent="0.2"/>
    <row r="154" s="1" customFormat="1" x14ac:dyDescent="0.2"/>
    <row r="155" s="1" customFormat="1" x14ac:dyDescent="0.2"/>
    <row r="156" s="1" customFormat="1" x14ac:dyDescent="0.2"/>
    <row r="157" s="1" customFormat="1" x14ac:dyDescent="0.2"/>
    <row r="158" s="1" customFormat="1" x14ac:dyDescent="0.2"/>
    <row r="159" s="1" customFormat="1" x14ac:dyDescent="0.2"/>
    <row r="160" s="1" customFormat="1" x14ac:dyDescent="0.2"/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="1" customFormat="1" x14ac:dyDescent="0.2"/>
    <row r="178" s="1" customFormat="1" x14ac:dyDescent="0.2"/>
    <row r="179" s="1" customFormat="1" x14ac:dyDescent="0.2"/>
    <row r="180" s="1" customFormat="1" x14ac:dyDescent="0.2"/>
    <row r="181" s="1" customFormat="1" x14ac:dyDescent="0.2"/>
    <row r="182" s="1" customFormat="1" x14ac:dyDescent="0.2"/>
    <row r="183" s="1" customFormat="1" x14ac:dyDescent="0.2"/>
    <row r="184" s="1" customFormat="1" x14ac:dyDescent="0.2"/>
    <row r="185" s="1" customFormat="1" x14ac:dyDescent="0.2"/>
    <row r="186" s="1" customFormat="1" x14ac:dyDescent="0.2"/>
    <row r="187" s="1" customFormat="1" x14ac:dyDescent="0.2"/>
    <row r="188" s="1" customFormat="1" x14ac:dyDescent="0.2"/>
    <row r="189" s="1" customFormat="1" x14ac:dyDescent="0.2"/>
    <row r="190" s="1" customFormat="1" x14ac:dyDescent="0.2"/>
    <row r="191" s="1" customFormat="1" x14ac:dyDescent="0.2"/>
    <row r="192" s="1" customFormat="1" x14ac:dyDescent="0.2"/>
    <row r="193" s="1" customFormat="1" x14ac:dyDescent="0.2"/>
    <row r="194" s="1" customFormat="1" x14ac:dyDescent="0.2"/>
    <row r="195" s="1" customFormat="1" x14ac:dyDescent="0.2"/>
    <row r="196" s="1" customFormat="1" x14ac:dyDescent="0.2"/>
    <row r="197" s="1" customFormat="1" x14ac:dyDescent="0.2"/>
    <row r="198" s="1" customFormat="1" x14ac:dyDescent="0.2"/>
    <row r="199" s="1" customFormat="1" x14ac:dyDescent="0.2"/>
    <row r="200" s="1" customFormat="1" x14ac:dyDescent="0.2"/>
    <row r="201" s="1" customFormat="1" x14ac:dyDescent="0.2"/>
    <row r="202" s="1" customFormat="1" x14ac:dyDescent="0.2"/>
    <row r="203" s="1" customFormat="1" x14ac:dyDescent="0.2"/>
    <row r="204" s="1" customFormat="1" x14ac:dyDescent="0.2"/>
    <row r="205" s="1" customFormat="1" x14ac:dyDescent="0.2"/>
    <row r="206" s="1" customFormat="1" x14ac:dyDescent="0.2"/>
    <row r="207" s="1" customFormat="1" x14ac:dyDescent="0.2"/>
    <row r="208" s="1" customFormat="1" x14ac:dyDescent="0.2"/>
    <row r="209" s="1" customFormat="1" x14ac:dyDescent="0.2"/>
    <row r="210" s="1" customFormat="1" x14ac:dyDescent="0.2"/>
    <row r="211" s="1" customFormat="1" x14ac:dyDescent="0.2"/>
    <row r="212" s="1" customFormat="1" x14ac:dyDescent="0.2"/>
    <row r="213" s="1" customFormat="1" x14ac:dyDescent="0.2"/>
    <row r="214" s="1" customFormat="1" x14ac:dyDescent="0.2"/>
    <row r="215" s="1" customFormat="1" x14ac:dyDescent="0.2"/>
    <row r="216" s="1" customFormat="1" x14ac:dyDescent="0.2"/>
    <row r="217" s="1" customFormat="1" x14ac:dyDescent="0.2"/>
    <row r="218" s="1" customFormat="1" x14ac:dyDescent="0.2"/>
    <row r="219" s="1" customFormat="1" x14ac:dyDescent="0.2"/>
    <row r="220" s="1" customFormat="1" x14ac:dyDescent="0.2"/>
    <row r="221" s="1" customFormat="1" x14ac:dyDescent="0.2"/>
    <row r="222" s="1" customFormat="1" x14ac:dyDescent="0.2"/>
    <row r="223" s="1" customFormat="1" x14ac:dyDescent="0.2"/>
    <row r="224" s="1" customFormat="1" x14ac:dyDescent="0.2"/>
    <row r="225" s="1" customFormat="1" x14ac:dyDescent="0.2"/>
    <row r="226" s="1" customFormat="1" x14ac:dyDescent="0.2"/>
    <row r="227" s="1" customFormat="1" x14ac:dyDescent="0.2"/>
    <row r="228" s="1" customFormat="1" x14ac:dyDescent="0.2"/>
    <row r="229" s="1" customFormat="1" x14ac:dyDescent="0.2"/>
    <row r="230" s="1" customFormat="1" x14ac:dyDescent="0.2"/>
    <row r="231" s="1" customFormat="1" x14ac:dyDescent="0.2"/>
    <row r="232" s="1" customFormat="1" x14ac:dyDescent="0.2"/>
    <row r="233" s="1" customFormat="1" x14ac:dyDescent="0.2"/>
    <row r="234" s="1" customFormat="1" x14ac:dyDescent="0.2"/>
    <row r="235" s="1" customFormat="1" x14ac:dyDescent="0.2"/>
    <row r="236" s="1" customFormat="1" x14ac:dyDescent="0.2"/>
    <row r="237" s="1" customFormat="1" x14ac:dyDescent="0.2"/>
    <row r="238" s="1" customFormat="1" x14ac:dyDescent="0.2"/>
    <row r="239" s="1" customFormat="1" x14ac:dyDescent="0.2"/>
    <row r="240" s="1" customFormat="1" x14ac:dyDescent="0.2"/>
    <row r="241" s="1" customFormat="1" x14ac:dyDescent="0.2"/>
    <row r="242" s="1" customFormat="1" x14ac:dyDescent="0.2"/>
    <row r="243" s="1" customFormat="1" x14ac:dyDescent="0.2"/>
    <row r="244" s="1" customFormat="1" x14ac:dyDescent="0.2"/>
    <row r="245" s="1" customFormat="1" x14ac:dyDescent="0.2"/>
    <row r="246" s="1" customFormat="1" x14ac:dyDescent="0.2"/>
    <row r="247" s="1" customFormat="1" x14ac:dyDescent="0.2"/>
    <row r="248" s="1" customFormat="1" x14ac:dyDescent="0.2"/>
    <row r="249" s="1" customFormat="1" x14ac:dyDescent="0.2"/>
    <row r="250" s="1" customFormat="1" x14ac:dyDescent="0.2"/>
    <row r="251" s="1" customFormat="1" x14ac:dyDescent="0.2"/>
    <row r="252" s="1" customFormat="1" x14ac:dyDescent="0.2"/>
    <row r="253" s="1" customFormat="1" x14ac:dyDescent="0.2"/>
    <row r="254" s="1" customFormat="1" x14ac:dyDescent="0.2"/>
    <row r="255" s="1" customFormat="1" x14ac:dyDescent="0.2"/>
    <row r="256" s="1" customFormat="1" x14ac:dyDescent="0.2"/>
    <row r="257" s="1" customFormat="1" x14ac:dyDescent="0.2"/>
    <row r="258" s="1" customFormat="1" x14ac:dyDescent="0.2"/>
    <row r="259" s="1" customFormat="1" x14ac:dyDescent="0.2"/>
    <row r="260" s="1" customFormat="1" x14ac:dyDescent="0.2"/>
    <row r="261" s="1" customFormat="1" x14ac:dyDescent="0.2"/>
    <row r="262" s="1" customFormat="1" x14ac:dyDescent="0.2"/>
    <row r="263" s="1" customFormat="1" x14ac:dyDescent="0.2"/>
    <row r="264" s="1" customFormat="1" x14ac:dyDescent="0.2"/>
    <row r="265" s="1" customFormat="1" x14ac:dyDescent="0.2"/>
    <row r="266" s="1" customFormat="1" x14ac:dyDescent="0.2"/>
    <row r="267" s="1" customFormat="1" x14ac:dyDescent="0.2"/>
    <row r="268" s="1" customFormat="1" x14ac:dyDescent="0.2"/>
    <row r="269" s="1" customFormat="1" x14ac:dyDescent="0.2"/>
    <row r="270" s="1" customFormat="1" x14ac:dyDescent="0.2"/>
    <row r="271" s="1" customFormat="1" x14ac:dyDescent="0.2"/>
    <row r="272" s="1" customFormat="1" x14ac:dyDescent="0.2"/>
    <row r="273" s="1" customFormat="1" x14ac:dyDescent="0.2"/>
    <row r="274" s="1" customFormat="1" x14ac:dyDescent="0.2"/>
    <row r="275" s="1" customFormat="1" x14ac:dyDescent="0.2"/>
    <row r="276" s="1" customFormat="1" x14ac:dyDescent="0.2"/>
    <row r="277" s="1" customFormat="1" x14ac:dyDescent="0.2"/>
    <row r="278" s="1" customFormat="1" x14ac:dyDescent="0.2"/>
    <row r="279" s="1" customFormat="1" x14ac:dyDescent="0.2"/>
    <row r="280" s="1" customFormat="1" x14ac:dyDescent="0.2"/>
    <row r="281" s="1" customFormat="1" x14ac:dyDescent="0.2"/>
    <row r="282" s="1" customFormat="1" x14ac:dyDescent="0.2"/>
    <row r="283" s="1" customFormat="1" x14ac:dyDescent="0.2"/>
    <row r="284" s="1" customFormat="1" x14ac:dyDescent="0.2"/>
    <row r="285" s="1" customFormat="1" x14ac:dyDescent="0.2"/>
    <row r="286" s="1" customFormat="1" x14ac:dyDescent="0.2"/>
    <row r="287" s="1" customFormat="1" x14ac:dyDescent="0.2"/>
    <row r="288" s="1" customFormat="1" x14ac:dyDescent="0.2"/>
    <row r="289" s="1" customFormat="1" x14ac:dyDescent="0.2"/>
    <row r="290" s="1" customFormat="1" x14ac:dyDescent="0.2"/>
    <row r="291" s="1" customFormat="1" x14ac:dyDescent="0.2"/>
    <row r="292" s="1" customFormat="1" x14ac:dyDescent="0.2"/>
    <row r="293" s="1" customFormat="1" x14ac:dyDescent="0.2"/>
    <row r="294" s="1" customFormat="1" x14ac:dyDescent="0.2"/>
    <row r="295" s="1" customFormat="1" x14ac:dyDescent="0.2"/>
    <row r="296" s="1" customFormat="1" x14ac:dyDescent="0.2"/>
    <row r="297" s="1" customFormat="1" x14ac:dyDescent="0.2"/>
    <row r="298" s="1" customFormat="1" x14ac:dyDescent="0.2"/>
    <row r="299" s="1" customFormat="1" x14ac:dyDescent="0.2"/>
    <row r="300" s="1" customFormat="1" x14ac:dyDescent="0.2"/>
    <row r="301" s="1" customFormat="1" x14ac:dyDescent="0.2"/>
    <row r="302" s="1" customFormat="1" x14ac:dyDescent="0.2"/>
    <row r="303" s="1" customFormat="1" x14ac:dyDescent="0.2"/>
    <row r="304" s="1" customFormat="1" x14ac:dyDescent="0.2"/>
    <row r="305" s="1" customFormat="1" x14ac:dyDescent="0.2"/>
    <row r="306" s="1" customFormat="1" x14ac:dyDescent="0.2"/>
    <row r="307" s="1" customFormat="1" x14ac:dyDescent="0.2"/>
    <row r="308" s="1" customFormat="1" x14ac:dyDescent="0.2"/>
    <row r="309" s="1" customFormat="1" x14ac:dyDescent="0.2"/>
    <row r="310" s="1" customFormat="1" x14ac:dyDescent="0.2"/>
    <row r="311" s="1" customFormat="1" x14ac:dyDescent="0.2"/>
    <row r="312" s="1" customFormat="1" x14ac:dyDescent="0.2"/>
    <row r="313" s="1" customFormat="1" x14ac:dyDescent="0.2"/>
    <row r="314" s="1" customFormat="1" x14ac:dyDescent="0.2"/>
    <row r="315" s="1" customFormat="1" x14ac:dyDescent="0.2"/>
    <row r="316" s="1" customFormat="1" x14ac:dyDescent="0.2"/>
    <row r="317" s="1" customFormat="1" x14ac:dyDescent="0.2"/>
    <row r="318" s="1" customFormat="1" x14ac:dyDescent="0.2"/>
    <row r="319" s="1" customFormat="1" x14ac:dyDescent="0.2"/>
    <row r="320" s="1" customFormat="1" x14ac:dyDescent="0.2"/>
    <row r="321" s="1" customFormat="1" x14ac:dyDescent="0.2"/>
    <row r="322" s="1" customFormat="1" x14ac:dyDescent="0.2"/>
    <row r="323" s="1" customFormat="1" x14ac:dyDescent="0.2"/>
    <row r="324" s="1" customFormat="1" x14ac:dyDescent="0.2"/>
    <row r="325" s="1" customFormat="1" x14ac:dyDescent="0.2"/>
    <row r="326" s="1" customFormat="1" x14ac:dyDescent="0.2"/>
    <row r="327" s="1" customFormat="1" x14ac:dyDescent="0.2"/>
    <row r="328" s="1" customFormat="1" x14ac:dyDescent="0.2"/>
    <row r="329" s="1" customFormat="1" x14ac:dyDescent="0.2"/>
    <row r="330" s="1" customFormat="1" x14ac:dyDescent="0.2"/>
    <row r="331" s="1" customFormat="1" x14ac:dyDescent="0.2"/>
    <row r="332" s="1" customFormat="1" x14ac:dyDescent="0.2"/>
    <row r="333" s="1" customFormat="1" x14ac:dyDescent="0.2"/>
    <row r="334" s="1" customFormat="1" x14ac:dyDescent="0.2"/>
    <row r="335" s="1" customFormat="1" x14ac:dyDescent="0.2"/>
    <row r="336" s="1" customFormat="1" x14ac:dyDescent="0.2"/>
    <row r="337" s="1" customFormat="1" x14ac:dyDescent="0.2"/>
    <row r="338" s="1" customFormat="1" x14ac:dyDescent="0.2"/>
    <row r="339" s="1" customFormat="1" x14ac:dyDescent="0.2"/>
    <row r="340" s="1" customFormat="1" x14ac:dyDescent="0.2"/>
    <row r="341" s="1" customFormat="1" x14ac:dyDescent="0.2"/>
    <row r="342" s="1" customFormat="1" x14ac:dyDescent="0.2"/>
    <row r="343" s="1" customFormat="1" x14ac:dyDescent="0.2"/>
    <row r="344" s="1" customFormat="1" x14ac:dyDescent="0.2"/>
    <row r="345" s="1" customFormat="1" x14ac:dyDescent="0.2"/>
    <row r="346" s="1" customFormat="1" x14ac:dyDescent="0.2"/>
    <row r="347" s="1" customFormat="1" x14ac:dyDescent="0.2"/>
    <row r="348" s="1" customFormat="1" x14ac:dyDescent="0.2"/>
    <row r="349" s="1" customFormat="1" x14ac:dyDescent="0.2"/>
    <row r="350" s="1" customFormat="1" x14ac:dyDescent="0.2"/>
    <row r="351" s="1" customFormat="1" x14ac:dyDescent="0.2"/>
    <row r="352" s="1" customFormat="1" x14ac:dyDescent="0.2"/>
    <row r="353" s="1" customFormat="1" x14ac:dyDescent="0.2"/>
    <row r="354" s="1" customFormat="1" x14ac:dyDescent="0.2"/>
    <row r="355" s="1" customFormat="1" x14ac:dyDescent="0.2"/>
    <row r="356" s="1" customFormat="1" x14ac:dyDescent="0.2"/>
    <row r="357" s="1" customFormat="1" x14ac:dyDescent="0.2"/>
    <row r="358" s="1" customFormat="1" x14ac:dyDescent="0.2"/>
    <row r="359" s="1" customFormat="1" x14ac:dyDescent="0.2"/>
    <row r="360" s="1" customFormat="1" x14ac:dyDescent="0.2"/>
    <row r="361" s="1" customFormat="1" x14ac:dyDescent="0.2"/>
    <row r="362" s="1" customFormat="1" x14ac:dyDescent="0.2"/>
    <row r="363" s="1" customFormat="1" x14ac:dyDescent="0.2"/>
    <row r="364" s="1" customFormat="1" x14ac:dyDescent="0.2"/>
    <row r="365" s="1" customFormat="1" x14ac:dyDescent="0.2"/>
    <row r="366" s="1" customFormat="1" x14ac:dyDescent="0.2"/>
    <row r="367" s="1" customFormat="1" x14ac:dyDescent="0.2"/>
    <row r="368" s="1" customFormat="1" x14ac:dyDescent="0.2"/>
    <row r="369" s="1" customFormat="1" x14ac:dyDescent="0.2"/>
    <row r="370" s="1" customFormat="1" x14ac:dyDescent="0.2"/>
    <row r="371" s="1" customFormat="1" x14ac:dyDescent="0.2"/>
    <row r="372" s="1" customFormat="1" x14ac:dyDescent="0.2"/>
    <row r="373" s="1" customFormat="1" x14ac:dyDescent="0.2"/>
    <row r="374" s="1" customFormat="1" x14ac:dyDescent="0.2"/>
    <row r="375" s="1" customFormat="1" x14ac:dyDescent="0.2"/>
    <row r="376" s="1" customFormat="1" x14ac:dyDescent="0.2"/>
    <row r="377" s="1" customFormat="1" x14ac:dyDescent="0.2"/>
    <row r="378" s="1" customFormat="1" x14ac:dyDescent="0.2"/>
    <row r="379" s="1" customFormat="1" x14ac:dyDescent="0.2"/>
    <row r="380" s="1" customFormat="1" x14ac:dyDescent="0.2"/>
    <row r="381" s="1" customFormat="1" x14ac:dyDescent="0.2"/>
    <row r="382" s="1" customFormat="1" x14ac:dyDescent="0.2"/>
    <row r="383" s="1" customFormat="1" x14ac:dyDescent="0.2"/>
    <row r="384" s="1" customFormat="1" x14ac:dyDescent="0.2"/>
    <row r="385" s="1" customFormat="1" x14ac:dyDescent="0.2"/>
    <row r="386" s="1" customFormat="1" x14ac:dyDescent="0.2"/>
    <row r="387" s="1" customFormat="1" x14ac:dyDescent="0.2"/>
    <row r="388" s="1" customFormat="1" x14ac:dyDescent="0.2"/>
    <row r="389" s="1" customFormat="1" x14ac:dyDescent="0.2"/>
    <row r="390" s="1" customFormat="1" x14ac:dyDescent="0.2"/>
    <row r="391" s="1" customFormat="1" x14ac:dyDescent="0.2"/>
    <row r="392" s="1" customFormat="1" x14ac:dyDescent="0.2"/>
    <row r="393" s="1" customFormat="1" x14ac:dyDescent="0.2"/>
    <row r="394" s="1" customFormat="1" x14ac:dyDescent="0.2"/>
    <row r="395" s="1" customFormat="1" x14ac:dyDescent="0.2"/>
    <row r="396" s="1" customFormat="1" x14ac:dyDescent="0.2"/>
    <row r="397" s="1" customFormat="1" x14ac:dyDescent="0.2"/>
    <row r="398" s="1" customFormat="1" x14ac:dyDescent="0.2"/>
    <row r="399" s="1" customFormat="1" x14ac:dyDescent="0.2"/>
    <row r="400" s="1" customFormat="1" x14ac:dyDescent="0.2"/>
    <row r="401" s="1" customFormat="1" x14ac:dyDescent="0.2"/>
    <row r="402" s="1" customFormat="1" x14ac:dyDescent="0.2"/>
    <row r="403" s="1" customFormat="1" x14ac:dyDescent="0.2"/>
    <row r="404" s="1" customFormat="1" x14ac:dyDescent="0.2"/>
    <row r="405" s="1" customFormat="1" x14ac:dyDescent="0.2"/>
    <row r="406" s="1" customFormat="1" x14ac:dyDescent="0.2"/>
    <row r="407" s="1" customFormat="1" x14ac:dyDescent="0.2"/>
    <row r="408" s="1" customFormat="1" x14ac:dyDescent="0.2"/>
    <row r="409" s="1" customFormat="1" x14ac:dyDescent="0.2"/>
    <row r="410" s="1" customFormat="1" x14ac:dyDescent="0.2"/>
    <row r="411" s="1" customFormat="1" x14ac:dyDescent="0.2"/>
    <row r="412" s="1" customFormat="1" x14ac:dyDescent="0.2"/>
    <row r="413" s="1" customFormat="1" x14ac:dyDescent="0.2"/>
    <row r="414" s="1" customFormat="1" x14ac:dyDescent="0.2"/>
    <row r="415" s="1" customFormat="1" x14ac:dyDescent="0.2"/>
    <row r="416" s="1" customFormat="1" x14ac:dyDescent="0.2"/>
    <row r="417" s="1" customFormat="1" x14ac:dyDescent="0.2"/>
    <row r="418" s="1" customFormat="1" x14ac:dyDescent="0.2"/>
    <row r="419" s="1" customFormat="1" x14ac:dyDescent="0.2"/>
    <row r="420" s="1" customFormat="1" x14ac:dyDescent="0.2"/>
    <row r="421" s="1" customFormat="1" x14ac:dyDescent="0.2"/>
    <row r="422" s="1" customFormat="1" x14ac:dyDescent="0.2"/>
    <row r="423" s="1" customFormat="1" x14ac:dyDescent="0.2"/>
    <row r="424" s="1" customFormat="1" x14ac:dyDescent="0.2"/>
    <row r="425" s="1" customFormat="1" x14ac:dyDescent="0.2"/>
    <row r="426" s="1" customFormat="1" x14ac:dyDescent="0.2"/>
    <row r="427" s="1" customFormat="1" x14ac:dyDescent="0.2"/>
    <row r="428" s="1" customFormat="1" x14ac:dyDescent="0.2"/>
    <row r="429" s="1" customFormat="1" x14ac:dyDescent="0.2"/>
    <row r="430" s="1" customFormat="1" x14ac:dyDescent="0.2"/>
    <row r="431" s="1" customFormat="1" x14ac:dyDescent="0.2"/>
    <row r="432" s="1" customFormat="1" x14ac:dyDescent="0.2"/>
    <row r="433" s="1" customFormat="1" x14ac:dyDescent="0.2"/>
    <row r="434" s="1" customFormat="1" x14ac:dyDescent="0.2"/>
    <row r="435" s="1" customFormat="1" x14ac:dyDescent="0.2"/>
    <row r="436" s="1" customFormat="1" x14ac:dyDescent="0.2"/>
    <row r="437" s="1" customFormat="1" x14ac:dyDescent="0.2"/>
    <row r="438" s="1" customFormat="1" x14ac:dyDescent="0.2"/>
    <row r="439" s="1" customFormat="1" x14ac:dyDescent="0.2"/>
    <row r="440" s="1" customFormat="1" x14ac:dyDescent="0.2"/>
    <row r="441" s="1" customFormat="1" x14ac:dyDescent="0.2"/>
    <row r="442" s="1" customFormat="1" x14ac:dyDescent="0.2"/>
    <row r="443" s="1" customFormat="1" x14ac:dyDescent="0.2"/>
    <row r="444" s="1" customFormat="1" x14ac:dyDescent="0.2"/>
    <row r="445" s="1" customFormat="1" x14ac:dyDescent="0.2"/>
    <row r="446" s="1" customFormat="1" x14ac:dyDescent="0.2"/>
    <row r="447" s="1" customFormat="1" x14ac:dyDescent="0.2"/>
    <row r="448" s="1" customFormat="1" x14ac:dyDescent="0.2"/>
    <row r="449" s="1" customFormat="1" x14ac:dyDescent="0.2"/>
    <row r="450" s="1" customFormat="1" x14ac:dyDescent="0.2"/>
    <row r="451" s="1" customFormat="1" x14ac:dyDescent="0.2"/>
    <row r="452" s="1" customFormat="1" x14ac:dyDescent="0.2"/>
    <row r="453" s="1" customFormat="1" x14ac:dyDescent="0.2"/>
    <row r="454" s="1" customFormat="1" x14ac:dyDescent="0.2"/>
    <row r="455" s="1" customFormat="1" x14ac:dyDescent="0.2"/>
    <row r="456" s="1" customFormat="1" x14ac:dyDescent="0.2"/>
    <row r="457" s="1" customFormat="1" x14ac:dyDescent="0.2"/>
    <row r="458" s="1" customFormat="1" x14ac:dyDescent="0.2"/>
    <row r="459" s="1" customFormat="1" x14ac:dyDescent="0.2"/>
    <row r="460" s="1" customFormat="1" x14ac:dyDescent="0.2"/>
    <row r="461" s="1" customFormat="1" x14ac:dyDescent="0.2"/>
    <row r="462" s="1" customFormat="1" x14ac:dyDescent="0.2"/>
    <row r="463" s="1" customFormat="1" x14ac:dyDescent="0.2"/>
    <row r="464" s="1" customFormat="1" x14ac:dyDescent="0.2"/>
    <row r="465" s="1" customFormat="1" x14ac:dyDescent="0.2"/>
    <row r="466" s="1" customFormat="1" x14ac:dyDescent="0.2"/>
    <row r="467" s="1" customFormat="1" x14ac:dyDescent="0.2"/>
    <row r="468" s="1" customFormat="1" x14ac:dyDescent="0.2"/>
    <row r="469" s="1" customFormat="1" x14ac:dyDescent="0.2"/>
    <row r="470" s="1" customFormat="1" x14ac:dyDescent="0.2"/>
    <row r="471" s="1" customFormat="1" x14ac:dyDescent="0.2"/>
    <row r="472" s="1" customFormat="1" x14ac:dyDescent="0.2"/>
    <row r="473" s="1" customFormat="1" x14ac:dyDescent="0.2"/>
    <row r="474" s="1" customFormat="1" x14ac:dyDescent="0.2"/>
    <row r="475" s="1" customFormat="1" x14ac:dyDescent="0.2"/>
    <row r="476" s="1" customFormat="1" x14ac:dyDescent="0.2"/>
    <row r="477" s="1" customFormat="1" x14ac:dyDescent="0.2"/>
    <row r="478" s="1" customFormat="1" x14ac:dyDescent="0.2"/>
    <row r="479" s="1" customFormat="1" x14ac:dyDescent="0.2"/>
    <row r="480" s="1" customFormat="1" x14ac:dyDescent="0.2"/>
    <row r="481" s="1" customFormat="1" x14ac:dyDescent="0.2"/>
    <row r="482" s="1" customFormat="1" x14ac:dyDescent="0.2"/>
    <row r="483" s="1" customFormat="1" x14ac:dyDescent="0.2"/>
    <row r="484" s="1" customFormat="1" x14ac:dyDescent="0.2"/>
    <row r="485" s="1" customFormat="1" x14ac:dyDescent="0.2"/>
    <row r="486" s="1" customFormat="1" x14ac:dyDescent="0.2"/>
    <row r="487" s="1" customFormat="1" x14ac:dyDescent="0.2"/>
    <row r="488" s="1" customFormat="1" x14ac:dyDescent="0.2"/>
    <row r="489" s="1" customFormat="1" x14ac:dyDescent="0.2"/>
    <row r="490" s="1" customFormat="1" x14ac:dyDescent="0.2"/>
    <row r="491" s="1" customFormat="1" x14ac:dyDescent="0.2"/>
    <row r="492" s="1" customFormat="1" x14ac:dyDescent="0.2"/>
    <row r="493" s="1" customFormat="1" x14ac:dyDescent="0.2"/>
    <row r="494" s="1" customFormat="1" x14ac:dyDescent="0.2"/>
    <row r="495" s="1" customFormat="1" x14ac:dyDescent="0.2"/>
    <row r="496" s="1" customFormat="1" x14ac:dyDescent="0.2"/>
    <row r="497" s="1" customFormat="1" x14ac:dyDescent="0.2"/>
    <row r="498" s="1" customFormat="1" x14ac:dyDescent="0.2"/>
    <row r="499" s="1" customFormat="1" x14ac:dyDescent="0.2"/>
    <row r="500" s="1" customFormat="1" x14ac:dyDescent="0.2"/>
    <row r="501" s="1" customFormat="1" x14ac:dyDescent="0.2"/>
    <row r="502" s="1" customFormat="1" x14ac:dyDescent="0.2"/>
    <row r="503" s="1" customFormat="1" x14ac:dyDescent="0.2"/>
    <row r="504" s="1" customFormat="1" x14ac:dyDescent="0.2"/>
    <row r="505" s="1" customFormat="1" x14ac:dyDescent="0.2"/>
    <row r="506" s="1" customFormat="1" x14ac:dyDescent="0.2"/>
    <row r="507" s="1" customFormat="1" x14ac:dyDescent="0.2"/>
    <row r="508" s="1" customFormat="1" x14ac:dyDescent="0.2"/>
    <row r="509" s="1" customFormat="1" x14ac:dyDescent="0.2"/>
    <row r="510" s="1" customFormat="1" x14ac:dyDescent="0.2"/>
    <row r="511" s="1" customFormat="1" x14ac:dyDescent="0.2"/>
    <row r="512" s="1" customFormat="1" x14ac:dyDescent="0.2"/>
    <row r="513" s="1" customFormat="1" x14ac:dyDescent="0.2"/>
    <row r="514" s="1" customFormat="1" x14ac:dyDescent="0.2"/>
    <row r="515" s="1" customFormat="1" x14ac:dyDescent="0.2"/>
    <row r="516" s="1" customFormat="1" x14ac:dyDescent="0.2"/>
    <row r="517" s="1" customFormat="1" x14ac:dyDescent="0.2"/>
    <row r="518" s="1" customFormat="1" x14ac:dyDescent="0.2"/>
    <row r="519" s="1" customFormat="1" x14ac:dyDescent="0.2"/>
    <row r="520" s="1" customFormat="1" x14ac:dyDescent="0.2"/>
    <row r="521" s="1" customFormat="1" x14ac:dyDescent="0.2"/>
    <row r="522" s="1" customFormat="1" x14ac:dyDescent="0.2"/>
    <row r="523" s="1" customFormat="1" x14ac:dyDescent="0.2"/>
    <row r="524" s="1" customFormat="1" x14ac:dyDescent="0.2"/>
    <row r="525" s="1" customFormat="1" x14ac:dyDescent="0.2"/>
    <row r="526" s="1" customFormat="1" x14ac:dyDescent="0.2"/>
    <row r="527" s="1" customFormat="1" x14ac:dyDescent="0.2"/>
    <row r="528" s="1" customFormat="1" x14ac:dyDescent="0.2"/>
    <row r="529" s="1" customFormat="1" x14ac:dyDescent="0.2"/>
    <row r="530" s="1" customFormat="1" x14ac:dyDescent="0.2"/>
    <row r="531" s="1" customFormat="1" x14ac:dyDescent="0.2"/>
    <row r="532" s="1" customFormat="1" x14ac:dyDescent="0.2"/>
    <row r="533" s="1" customFormat="1" x14ac:dyDescent="0.2"/>
    <row r="534" s="1" customFormat="1" x14ac:dyDescent="0.2"/>
    <row r="535" s="1" customFormat="1" x14ac:dyDescent="0.2"/>
    <row r="536" s="1" customFormat="1" x14ac:dyDescent="0.2"/>
    <row r="537" s="1" customFormat="1" x14ac:dyDescent="0.2"/>
    <row r="538" s="1" customFormat="1" x14ac:dyDescent="0.2"/>
    <row r="539" s="1" customFormat="1" x14ac:dyDescent="0.2"/>
    <row r="540" s="1" customFormat="1" x14ac:dyDescent="0.2"/>
    <row r="541" s="1" customFormat="1" x14ac:dyDescent="0.2"/>
    <row r="542" s="1" customFormat="1" x14ac:dyDescent="0.2"/>
    <row r="543" s="1" customFormat="1" x14ac:dyDescent="0.2"/>
    <row r="544" s="1" customFormat="1" x14ac:dyDescent="0.2"/>
    <row r="545" s="1" customFormat="1" x14ac:dyDescent="0.2"/>
    <row r="546" s="1" customFormat="1" x14ac:dyDescent="0.2"/>
  </sheetData>
  <mergeCells count="8">
    <mergeCell ref="B18:J18"/>
    <mergeCell ref="B22:J22"/>
    <mergeCell ref="B26:J26"/>
    <mergeCell ref="B30:I30"/>
    <mergeCell ref="B1:J1"/>
    <mergeCell ref="B5:J6"/>
    <mergeCell ref="B8:J8"/>
    <mergeCell ref="B13:J13"/>
  </mergeCells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6"/>
  <dimension ref="A1:H18"/>
  <sheetViews>
    <sheetView zoomScale="80" zoomScaleNormal="80" workbookViewId="0">
      <selection activeCell="G10" sqref="G10"/>
    </sheetView>
  </sheetViews>
  <sheetFormatPr baseColWidth="10" defaultColWidth="9.1640625" defaultRowHeight="20" x14ac:dyDescent="0.2"/>
  <cols>
    <col min="1" max="1" width="37.33203125" style="18" bestFit="1" customWidth="1"/>
    <col min="2" max="2" width="9.1640625" style="1"/>
    <col min="3" max="3" width="4.6640625" style="3" customWidth="1"/>
    <col min="4" max="4" width="24.1640625" style="3" customWidth="1"/>
    <col min="5" max="5" width="29.6640625" style="3" customWidth="1"/>
    <col min="6" max="6" width="33.83203125" style="3" customWidth="1"/>
    <col min="7" max="7" width="21.33203125" style="3" customWidth="1"/>
    <col min="8" max="8" width="18.1640625" style="3" customWidth="1"/>
    <col min="9" max="9" width="15.83203125" style="1" bestFit="1" customWidth="1"/>
    <col min="10" max="16384" width="9.1640625" style="1"/>
  </cols>
  <sheetData>
    <row r="1" spans="1:8" ht="8.25" customHeight="1" x14ac:dyDescent="0.2"/>
    <row r="2" spans="1:8" x14ac:dyDescent="0.2">
      <c r="B2" s="38"/>
      <c r="C2" s="39"/>
      <c r="D2" s="39"/>
      <c r="E2" s="39"/>
      <c r="F2" s="39"/>
      <c r="G2" s="39"/>
      <c r="H2" s="39"/>
    </row>
    <row r="3" spans="1:8" ht="4.5" customHeight="1" x14ac:dyDescent="0.2">
      <c r="B3" s="38"/>
      <c r="C3" s="39"/>
      <c r="D3" s="39"/>
      <c r="E3" s="39"/>
      <c r="F3" s="39"/>
      <c r="G3" s="39"/>
      <c r="H3" s="39"/>
    </row>
    <row r="4" spans="1:8" ht="51" customHeight="1" x14ac:dyDescent="0.2">
      <c r="B4" s="38"/>
      <c r="C4" s="312" t="s">
        <v>80</v>
      </c>
      <c r="D4" s="312"/>
      <c r="E4" s="312"/>
      <c r="F4" s="312"/>
      <c r="G4" s="312"/>
      <c r="H4" s="312"/>
    </row>
    <row r="5" spans="1:8" x14ac:dyDescent="0.2">
      <c r="B5" s="38"/>
      <c r="C5" s="39"/>
      <c r="D5" s="39"/>
      <c r="E5" s="39"/>
      <c r="F5" s="39"/>
      <c r="G5" s="39"/>
      <c r="H5" s="39"/>
    </row>
    <row r="6" spans="1:8" ht="59.25" customHeight="1" x14ac:dyDescent="0.2">
      <c r="A6" s="129"/>
      <c r="B6" s="38"/>
      <c r="C6" s="39"/>
      <c r="D6" s="39"/>
      <c r="E6" s="39"/>
      <c r="F6" s="39"/>
      <c r="G6" s="39"/>
      <c r="H6" s="39"/>
    </row>
    <row r="7" spans="1:8" ht="1.5" hidden="1" customHeight="1" x14ac:dyDescent="0.2">
      <c r="A7" s="129"/>
      <c r="B7" s="38"/>
      <c r="C7" s="39"/>
      <c r="D7" s="39"/>
      <c r="E7" s="39"/>
      <c r="F7" s="39"/>
      <c r="G7" s="39"/>
      <c r="H7" s="39"/>
    </row>
    <row r="8" spans="1:8" ht="62" customHeight="1" x14ac:dyDescent="0.2">
      <c r="A8" s="127"/>
      <c r="B8" s="38"/>
      <c r="C8" s="40" t="s">
        <v>77</v>
      </c>
      <c r="D8" s="40" t="s">
        <v>0</v>
      </c>
      <c r="E8" s="40" t="s">
        <v>81</v>
      </c>
      <c r="F8" s="40" t="s">
        <v>203</v>
      </c>
      <c r="G8" s="40" t="s">
        <v>82</v>
      </c>
      <c r="H8" s="40" t="s">
        <v>83</v>
      </c>
    </row>
    <row r="9" spans="1:8" x14ac:dyDescent="0.2">
      <c r="A9" s="129"/>
      <c r="B9" s="38"/>
      <c r="C9" s="313" t="s">
        <v>205</v>
      </c>
      <c r="D9" s="313"/>
      <c r="E9" s="313"/>
      <c r="F9" s="313"/>
      <c r="G9" s="313"/>
      <c r="H9" s="314"/>
    </row>
    <row r="10" spans="1:8" ht="47" customHeight="1" x14ac:dyDescent="0.2">
      <c r="A10" s="129"/>
      <c r="B10" s="38"/>
      <c r="C10" s="42">
        <v>1</v>
      </c>
      <c r="D10" s="42"/>
      <c r="E10" s="42" t="s">
        <v>59</v>
      </c>
      <c r="F10" s="42">
        <v>0</v>
      </c>
      <c r="G10" s="43">
        <v>0</v>
      </c>
      <c r="H10" s="44">
        <f t="shared" ref="H10:H14" si="0">F10*G10</f>
        <v>0</v>
      </c>
    </row>
    <row r="11" spans="1:8" ht="44" customHeight="1" x14ac:dyDescent="0.2">
      <c r="B11" s="38"/>
      <c r="C11" s="42">
        <v>2</v>
      </c>
      <c r="D11" s="42"/>
      <c r="E11" s="42" t="s">
        <v>59</v>
      </c>
      <c r="F11" s="42">
        <v>0</v>
      </c>
      <c r="G11" s="42">
        <v>0</v>
      </c>
      <c r="H11" s="44">
        <f t="shared" si="0"/>
        <v>0</v>
      </c>
    </row>
    <row r="12" spans="1:8" ht="42" customHeight="1" x14ac:dyDescent="0.2">
      <c r="B12" s="38"/>
      <c r="C12" s="42">
        <v>3</v>
      </c>
      <c r="D12" s="42"/>
      <c r="E12" s="42" t="s">
        <v>59</v>
      </c>
      <c r="F12" s="42">
        <v>0</v>
      </c>
      <c r="G12" s="42">
        <v>0</v>
      </c>
      <c r="H12" s="44">
        <f t="shared" si="0"/>
        <v>0</v>
      </c>
    </row>
    <row r="13" spans="1:8" ht="42" customHeight="1" x14ac:dyDescent="0.2">
      <c r="B13" s="38"/>
      <c r="C13" s="42">
        <v>4</v>
      </c>
      <c r="D13" s="41"/>
      <c r="E13" s="42" t="s">
        <v>59</v>
      </c>
      <c r="F13" s="42">
        <v>0</v>
      </c>
      <c r="G13" s="42">
        <v>0</v>
      </c>
      <c r="H13" s="44">
        <f t="shared" si="0"/>
        <v>0</v>
      </c>
    </row>
    <row r="14" spans="1:8" ht="32" customHeight="1" x14ac:dyDescent="0.2">
      <c r="B14" s="38"/>
      <c r="C14" s="42">
        <v>5</v>
      </c>
      <c r="D14" s="41"/>
      <c r="E14" s="42" t="s">
        <v>59</v>
      </c>
      <c r="F14" s="42"/>
      <c r="G14" s="42"/>
      <c r="H14" s="44">
        <f t="shared" si="0"/>
        <v>0</v>
      </c>
    </row>
    <row r="15" spans="1:8" ht="31.5" customHeight="1" x14ac:dyDescent="0.2">
      <c r="B15" s="38"/>
      <c r="C15" s="316" t="s">
        <v>187</v>
      </c>
      <c r="D15" s="317"/>
      <c r="E15" s="317"/>
      <c r="F15" s="317"/>
      <c r="G15" s="317"/>
      <c r="H15" s="318">
        <f>SUBTOTAL(9,H10:H14)</f>
        <v>0</v>
      </c>
    </row>
    <row r="16" spans="1:8" ht="23" x14ac:dyDescent="0.25">
      <c r="B16" s="37"/>
      <c r="C16" s="61"/>
      <c r="D16" s="61"/>
      <c r="E16" s="61"/>
      <c r="F16" s="61"/>
      <c r="G16" s="61"/>
      <c r="H16" s="61"/>
    </row>
    <row r="17" spans="2:8" ht="23" x14ac:dyDescent="0.25">
      <c r="B17" s="37"/>
      <c r="C17" s="61"/>
      <c r="D17" s="61"/>
      <c r="E17" s="61"/>
      <c r="F17" s="61"/>
      <c r="G17" s="61"/>
      <c r="H17" s="61"/>
    </row>
    <row r="18" spans="2:8" ht="23" x14ac:dyDescent="0.2">
      <c r="C18" s="61"/>
      <c r="D18" s="61"/>
      <c r="E18" s="61"/>
      <c r="F18" s="61"/>
      <c r="G18" s="61"/>
      <c r="H18" s="61"/>
    </row>
  </sheetData>
  <dataConsolidate>
    <dataRefs count="1">
      <dataRef name="R25C7;R27C7;R29C7;R31C7" r:id="rId1"/>
    </dataRefs>
  </dataConsolidate>
  <mergeCells count="3">
    <mergeCell ref="C15:G15"/>
    <mergeCell ref="C4:H4"/>
    <mergeCell ref="C9:H9"/>
  </mergeCells>
  <conditionalFormatting sqref="E10:E14">
    <cfRule type="containsText" dxfId="5" priority="120" operator="containsText" text="Выберите значение">
      <formula>NOT(ISERROR(SEARCH("Выберите значение",E10)))</formula>
    </cfRule>
    <cfRule type="containsText" dxfId="4" priority="121" operator="containsText" text="шт./год">
      <formula>NOT(ISERROR(SEARCH("шт./год",E10)))</formula>
    </cfRule>
    <cfRule type="containsText" dxfId="3" priority="122" operator="containsText" text="метр.куб./год">
      <formula>NOT(ISERROR(SEARCH("метр.куб./год",E10)))</formula>
    </cfRule>
    <cfRule type="containsText" dxfId="2" priority="123" operator="containsText" text="т/год">
      <formula>NOT(ISERROR(SEARCH("т/год",E10)))</formula>
    </cfRule>
    <cfRule type="containsText" dxfId="1" priority="124" operator="containsText" text="кг/год">
      <formula>NOT(ISERROR(SEARCH("кг/год",E10)))</formula>
    </cfRule>
    <cfRule type="containsBlanks" dxfId="0" priority="125">
      <formula>LEN(TRIM(E10))=0</formula>
    </cfRule>
  </conditionalFormatting>
  <pageMargins left="0.7" right="0.7" top="0.75" bottom="0.75" header="0.3" footer="0.3"/>
  <pageSetup paperSize="9" orientation="portrait" horizontalDpi="1200" verticalDpi="1200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1000000}">
          <x14:formula1>
            <xm:f>Шаблон!$F$6:$K$6</xm:f>
          </x14:formula1>
          <xm:sqref>E10:E14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3724C-060E-8846-AB38-C37CFB4EDDF6}">
  <sheetPr codeName="Лист15"/>
  <dimension ref="A3:J30"/>
  <sheetViews>
    <sheetView tabSelected="1" zoomScale="70" zoomScaleNormal="70" workbookViewId="0">
      <selection activeCell="E12" sqref="E12"/>
    </sheetView>
  </sheetViews>
  <sheetFormatPr baseColWidth="10" defaultColWidth="9.1640625" defaultRowHeight="20" x14ac:dyDescent="0.2"/>
  <cols>
    <col min="1" max="1" width="45" style="18" customWidth="1"/>
    <col min="2" max="2" width="7.1640625" style="1" customWidth="1"/>
    <col min="3" max="3" width="5.5" style="1" customWidth="1"/>
    <col min="4" max="4" width="118.83203125" style="1" customWidth="1"/>
    <col min="5" max="5" width="27" style="1" customWidth="1"/>
    <col min="6" max="6" width="9.1640625" style="1"/>
    <col min="7" max="7" width="37.33203125" style="1" customWidth="1"/>
    <col min="8" max="8" width="7.33203125" style="1" customWidth="1"/>
    <col min="9" max="10" width="45.5" style="1" customWidth="1"/>
    <col min="11" max="11" width="22" style="1" customWidth="1"/>
    <col min="12" max="12" width="20.5" style="1" customWidth="1"/>
    <col min="13" max="16384" width="9.1640625" style="1"/>
  </cols>
  <sheetData>
    <row r="3" spans="1:9" ht="42" customHeight="1" x14ac:dyDescent="0.2">
      <c r="C3" s="242" t="s">
        <v>124</v>
      </c>
      <c r="D3" s="242"/>
      <c r="E3" s="242"/>
    </row>
    <row r="4" spans="1:9" ht="5.25" customHeight="1" x14ac:dyDescent="0.2"/>
    <row r="5" spans="1:9" ht="5.25" customHeight="1" x14ac:dyDescent="0.2"/>
    <row r="6" spans="1:9" ht="33.75" customHeight="1" x14ac:dyDescent="0.2">
      <c r="E6" s="1" t="s">
        <v>57</v>
      </c>
    </row>
    <row r="8" spans="1:9" ht="42" x14ac:dyDescent="0.2">
      <c r="A8" s="16"/>
      <c r="C8" s="50" t="s">
        <v>85</v>
      </c>
      <c r="D8" s="51" t="s">
        <v>113</v>
      </c>
      <c r="E8" s="101" t="s">
        <v>213</v>
      </c>
      <c r="G8" s="57" t="s">
        <v>114</v>
      </c>
      <c r="H8" s="8"/>
      <c r="I8" s="8"/>
    </row>
    <row r="9" spans="1:9" ht="30" customHeight="1" x14ac:dyDescent="0.2">
      <c r="A9" s="129"/>
      <c r="C9" s="62">
        <v>1</v>
      </c>
      <c r="D9" s="56" t="s">
        <v>216</v>
      </c>
      <c r="E9" s="63">
        <f>'Фонд оплаты труда (реализация)'!K47</f>
        <v>0</v>
      </c>
      <c r="G9" s="12"/>
      <c r="H9" s="5"/>
      <c r="I9" s="4"/>
    </row>
    <row r="10" spans="1:9" ht="33.75" customHeight="1" x14ac:dyDescent="0.2">
      <c r="A10" s="127"/>
      <c r="C10" s="62">
        <v>2</v>
      </c>
      <c r="D10" s="56" t="s">
        <v>116</v>
      </c>
      <c r="E10" s="63">
        <f>'Страховые взносы (реализация)'!E14+'Страховые взносы (реализация)'!F14</f>
        <v>0</v>
      </c>
      <c r="G10" s="13"/>
      <c r="H10" s="5"/>
      <c r="I10" s="4"/>
    </row>
    <row r="11" spans="1:9" ht="33.75" customHeight="1" x14ac:dyDescent="0.2">
      <c r="A11" s="127"/>
      <c r="C11" s="62"/>
      <c r="D11" s="56" t="s">
        <v>220</v>
      </c>
      <c r="E11" s="63">
        <f>'Основные фонды (реализация)'!J30</f>
        <v>0</v>
      </c>
      <c r="G11" s="13"/>
      <c r="H11" s="5"/>
      <c r="I11" s="4"/>
    </row>
    <row r="12" spans="1:9" ht="20" customHeight="1" x14ac:dyDescent="0.2">
      <c r="A12" s="127"/>
      <c r="C12" s="62">
        <v>3</v>
      </c>
      <c r="D12" s="56" t="s">
        <v>217</v>
      </c>
      <c r="E12" s="63">
        <f>'Оборотные средства'!H15</f>
        <v>0</v>
      </c>
      <c r="G12" s="13"/>
      <c r="H12" s="5"/>
      <c r="I12" s="4"/>
    </row>
    <row r="13" spans="1:9" ht="20" customHeight="1" x14ac:dyDescent="0.2">
      <c r="A13" s="127"/>
      <c r="C13" s="62">
        <v>4</v>
      </c>
      <c r="D13" s="56" t="s">
        <v>218</v>
      </c>
      <c r="E13" s="64"/>
      <c r="G13" s="13"/>
      <c r="H13" s="5"/>
      <c r="I13" s="4"/>
    </row>
    <row r="14" spans="1:9" ht="20" customHeight="1" x14ac:dyDescent="0.2">
      <c r="A14" s="127"/>
      <c r="C14" s="62">
        <v>5</v>
      </c>
      <c r="D14" s="56" t="s">
        <v>219</v>
      </c>
      <c r="E14" s="63"/>
      <c r="G14" s="13"/>
      <c r="H14" s="5"/>
      <c r="I14" s="4"/>
    </row>
    <row r="27" spans="7:10" ht="21" x14ac:dyDescent="0.25">
      <c r="H27" s="11"/>
      <c r="I27" s="9"/>
    </row>
    <row r="29" spans="7:10" x14ac:dyDescent="0.2">
      <c r="G29" s="9"/>
    </row>
    <row r="30" spans="7:10" ht="21" x14ac:dyDescent="0.25">
      <c r="H30" s="10"/>
      <c r="I30" s="10"/>
      <c r="J30" s="10"/>
    </row>
  </sheetData>
  <dataConsolidate/>
  <mergeCells count="1">
    <mergeCell ref="C3:E3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3:J18"/>
  <sheetViews>
    <sheetView zoomScale="80" zoomScaleNormal="80" workbookViewId="0">
      <selection activeCell="E14" sqref="E14"/>
    </sheetView>
  </sheetViews>
  <sheetFormatPr baseColWidth="10" defaultColWidth="9.1640625" defaultRowHeight="20" x14ac:dyDescent="0.2"/>
  <cols>
    <col min="1" max="1" width="37.33203125" style="18" bestFit="1" customWidth="1"/>
    <col min="2" max="2" width="7.1640625" style="1" customWidth="1"/>
    <col min="3" max="3" width="132.1640625" style="1" customWidth="1"/>
    <col min="4" max="4" width="21.5" style="1" customWidth="1"/>
    <col min="5" max="5" width="41.83203125" style="1" customWidth="1"/>
    <col min="6" max="16384" width="9.1640625" style="1"/>
  </cols>
  <sheetData>
    <row r="3" spans="1:10" ht="42.75" customHeight="1" x14ac:dyDescent="0.2">
      <c r="C3" s="206" t="s">
        <v>13</v>
      </c>
      <c r="D3" s="206"/>
      <c r="E3" s="206"/>
    </row>
    <row r="4" spans="1:10" x14ac:dyDescent="0.2">
      <c r="C4" s="5"/>
      <c r="D4" s="5"/>
      <c r="E4" s="5"/>
    </row>
    <row r="5" spans="1:10" x14ac:dyDescent="0.2">
      <c r="A5" s="24"/>
      <c r="B5" s="24"/>
      <c r="C5" s="25"/>
      <c r="D5" s="26"/>
      <c r="E5" s="25"/>
    </row>
    <row r="6" spans="1:10" ht="42" x14ac:dyDescent="0.2">
      <c r="A6" s="24"/>
      <c r="B6" s="21"/>
      <c r="C6" s="27" t="s">
        <v>6</v>
      </c>
      <c r="D6" s="27" t="s">
        <v>4</v>
      </c>
      <c r="E6" s="27" t="s">
        <v>5</v>
      </c>
    </row>
    <row r="7" spans="1:10" ht="39.75" customHeight="1" x14ac:dyDescent="0.2">
      <c r="A7" s="129"/>
      <c r="B7" s="21"/>
      <c r="C7" s="28" t="s">
        <v>6</v>
      </c>
      <c r="D7" s="29" t="s">
        <v>16</v>
      </c>
      <c r="E7" s="29"/>
    </row>
    <row r="8" spans="1:10" ht="30" customHeight="1" x14ac:dyDescent="0.2">
      <c r="A8" s="129"/>
      <c r="B8" s="21"/>
      <c r="C8" s="28" t="s">
        <v>186</v>
      </c>
      <c r="D8" s="29" t="s">
        <v>17</v>
      </c>
      <c r="E8" s="29" t="s">
        <v>59</v>
      </c>
    </row>
    <row r="9" spans="1:10" ht="30" customHeight="1" x14ac:dyDescent="0.2">
      <c r="A9" s="129"/>
      <c r="B9" s="21"/>
      <c r="C9" s="28" t="s">
        <v>161</v>
      </c>
      <c r="D9" s="29" t="s">
        <v>24</v>
      </c>
      <c r="E9" s="29"/>
    </row>
    <row r="10" spans="1:10" ht="30" customHeight="1" x14ac:dyDescent="0.2">
      <c r="A10" s="129"/>
      <c r="B10" s="21"/>
      <c r="C10" s="28" t="s">
        <v>7</v>
      </c>
      <c r="D10" s="29" t="s">
        <v>11</v>
      </c>
      <c r="E10" s="29" t="s">
        <v>59</v>
      </c>
    </row>
    <row r="11" spans="1:10" ht="30" customHeight="1" x14ac:dyDescent="0.3">
      <c r="A11" s="129"/>
      <c r="B11" s="21"/>
      <c r="C11" s="28" t="s">
        <v>8</v>
      </c>
      <c r="D11" s="29" t="s">
        <v>11</v>
      </c>
      <c r="E11" s="29" t="s">
        <v>59</v>
      </c>
      <c r="G11" s="60"/>
      <c r="H11" s="60"/>
      <c r="I11" s="60"/>
      <c r="J11" s="60"/>
    </row>
    <row r="12" spans="1:10" ht="30" customHeight="1" x14ac:dyDescent="0.2">
      <c r="A12" s="129"/>
      <c r="B12" s="21"/>
      <c r="C12" s="28" t="s">
        <v>9</v>
      </c>
      <c r="D12" s="29" t="s">
        <v>11</v>
      </c>
      <c r="E12" s="29" t="s">
        <v>59</v>
      </c>
    </row>
    <row r="13" spans="1:10" ht="46" customHeight="1" x14ac:dyDescent="0.2">
      <c r="A13" s="129"/>
      <c r="B13" s="21"/>
      <c r="C13" s="30" t="s">
        <v>143</v>
      </c>
      <c r="D13" s="29" t="s">
        <v>11</v>
      </c>
      <c r="E13" s="59" t="s">
        <v>59</v>
      </c>
    </row>
    <row r="14" spans="1:10" ht="30" customHeight="1" x14ac:dyDescent="0.2">
      <c r="A14" s="129"/>
      <c r="B14" s="21"/>
      <c r="C14" s="28" t="s">
        <v>10</v>
      </c>
      <c r="D14" s="29" t="s">
        <v>12</v>
      </c>
      <c r="E14" s="29" t="s">
        <v>59</v>
      </c>
    </row>
    <row r="15" spans="1:10" x14ac:dyDescent="0.2">
      <c r="A15" s="129"/>
    </row>
    <row r="16" spans="1:10" x14ac:dyDescent="0.2">
      <c r="A16" s="127"/>
    </row>
    <row r="17" spans="1:1" ht="27" customHeight="1" x14ac:dyDescent="0.2">
      <c r="A17" s="129"/>
    </row>
    <row r="18" spans="1:1" x14ac:dyDescent="0.2">
      <c r="A18" s="129"/>
    </row>
  </sheetData>
  <dataConsolidate>
    <dataRefs count="1">
      <dataRef ref="B3:D3" sheet="Шаблон"/>
    </dataRefs>
  </dataConsolidate>
  <mergeCells count="1">
    <mergeCell ref="C3:E3"/>
  </mergeCells>
  <conditionalFormatting sqref="D7">
    <cfRule type="containsText" dxfId="82" priority="89" operator="containsText" text="услуги">
      <formula>NOT(ISERROR(SEARCH("услуги",D7)))</formula>
    </cfRule>
  </conditionalFormatting>
  <conditionalFormatting sqref="D8">
    <cfRule type="containsText" dxfId="81" priority="85" operator="containsText" text="цикл">
      <formula>NOT(ISERROR(SEARCH("цикл",D8)))</formula>
    </cfRule>
    <cfRule type="containsText" dxfId="80" priority="86" operator="containsText" text="день">
      <formula>NOT(ISERROR(SEARCH("день",D8)))</formula>
    </cfRule>
    <cfRule type="containsText" dxfId="79" priority="87" operator="containsText" text="месяц">
      <formula>NOT(ISERROR(SEARCH("месяц",D8)))</formula>
    </cfRule>
  </conditionalFormatting>
  <conditionalFormatting sqref="D9">
    <cfRule type="containsText" dxfId="78" priority="44" operator="containsText" text="Выберите значение">
      <formula>NOT(ISERROR(SEARCH("Выберите значение",D9)))</formula>
    </cfRule>
    <cfRule type="containsText" dxfId="77" priority="81" operator="containsText" text="шт./год">
      <formula>NOT(ISERROR(SEARCH("шт./год",D9)))</formula>
    </cfRule>
    <cfRule type="containsText" dxfId="76" priority="82" operator="containsText" text="метр.куб./год">
      <formula>NOT(ISERROR(SEARCH("метр.куб./год",D9)))</formula>
    </cfRule>
    <cfRule type="containsText" dxfId="75" priority="83" operator="containsText" text="т/год">
      <formula>NOT(ISERROR(SEARCH("т/год",D9)))</formula>
    </cfRule>
    <cfRule type="containsText" dxfId="74" priority="84" operator="containsText" text="кг/год">
      <formula>NOT(ISERROR(SEARCH("кг/год",D9)))</formula>
    </cfRule>
    <cfRule type="containsBlanks" dxfId="73" priority="116">
      <formula>LEN(TRIM(D9))=0</formula>
    </cfRule>
  </conditionalFormatting>
  <conditionalFormatting sqref="E7">
    <cfRule type="containsText" dxfId="72" priority="40" operator="containsText" text="Напишите наименование">
      <formula>NOT(ISERROR(SEARCH("Напишите наименование",E7)))</formula>
    </cfRule>
  </conditionalFormatting>
  <conditionalFormatting sqref="E8:E9">
    <cfRule type="containsText" dxfId="71" priority="104" stopIfTrue="1" operator="containsText" text="Выберите значение">
      <formula>NOT(ISERROR(SEARCH("Выберите значение",E8)))</formula>
    </cfRule>
  </conditionalFormatting>
  <conditionalFormatting sqref="D7">
    <cfRule type="containsText" dxfId="70" priority="45" operator="containsText" text="Выберите значение">
      <formula>NOT(ISERROR(SEARCH("Выберите значение",D7)))</formula>
    </cfRule>
  </conditionalFormatting>
  <conditionalFormatting sqref="D8">
    <cfRule type="containsText" dxfId="69" priority="46" operator="containsText" text="Выберите значение">
      <formula>NOT(ISERROR(SEARCH("Выберите значение",D8)))</formula>
    </cfRule>
  </conditionalFormatting>
  <conditionalFormatting sqref="E7:E9">
    <cfRule type="containsBlanks" dxfId="68" priority="114">
      <formula>LEN(TRIM(E7))=0</formula>
    </cfRule>
    <cfRule type="notContainsBlanks" dxfId="67" priority="115">
      <formula>LEN(TRIM(E7))&gt;0</formula>
    </cfRule>
  </conditionalFormatting>
  <conditionalFormatting sqref="D7:D8">
    <cfRule type="containsBlanks" dxfId="66" priority="117">
      <formula>LEN(TRIM(D7))=0</formula>
    </cfRule>
  </conditionalFormatting>
  <conditionalFormatting sqref="E13">
    <cfRule type="endsWith" dxfId="65" priority="19" operator="endsWith" text="%)">
      <formula>RIGHT(E13,LEN("%)"))="%)"</formula>
    </cfRule>
    <cfRule type="containsText" dxfId="64" priority="20" operator="containsText" text="Выберите значение">
      <formula>NOT(ISERROR(SEARCH("Выберите значение",E13)))</formula>
    </cfRule>
    <cfRule type="containsBlanks" dxfId="63" priority="25">
      <formula>LEN(TRIM(E13))=0</formula>
    </cfRule>
  </conditionalFormatting>
  <conditionalFormatting sqref="E10">
    <cfRule type="containsText" dxfId="62" priority="16" stopIfTrue="1" operator="containsText" text="Выберите значение">
      <formula>NOT(ISERROR(SEARCH("Выберите значение",E10)))</formula>
    </cfRule>
  </conditionalFormatting>
  <conditionalFormatting sqref="E10">
    <cfRule type="containsBlanks" dxfId="61" priority="17">
      <formula>LEN(TRIM(E10))=0</formula>
    </cfRule>
    <cfRule type="notContainsBlanks" dxfId="60" priority="18">
      <formula>LEN(TRIM(E10))&gt;0</formula>
    </cfRule>
  </conditionalFormatting>
  <conditionalFormatting sqref="E11">
    <cfRule type="containsText" dxfId="59" priority="13" stopIfTrue="1" operator="containsText" text="Выберите значение">
      <formula>NOT(ISERROR(SEARCH("Выберите значение",E11)))</formula>
    </cfRule>
  </conditionalFormatting>
  <conditionalFormatting sqref="E11">
    <cfRule type="containsBlanks" dxfId="58" priority="14">
      <formula>LEN(TRIM(E11))=0</formula>
    </cfRule>
    <cfRule type="notContainsBlanks" dxfId="57" priority="15">
      <formula>LEN(TRIM(E11))&gt;0</formula>
    </cfRule>
  </conditionalFormatting>
  <conditionalFormatting sqref="E12">
    <cfRule type="containsText" dxfId="56" priority="10" stopIfTrue="1" operator="containsText" text="Выберите значение">
      <formula>NOT(ISERROR(SEARCH("Выберите значение",E12)))</formula>
    </cfRule>
  </conditionalFormatting>
  <conditionalFormatting sqref="E12">
    <cfRule type="containsBlanks" dxfId="55" priority="11">
      <formula>LEN(TRIM(E12))=0</formula>
    </cfRule>
    <cfRule type="notContainsBlanks" dxfId="54" priority="12">
      <formula>LEN(TRIM(E12))&gt;0</formula>
    </cfRule>
  </conditionalFormatting>
  <conditionalFormatting sqref="E14">
    <cfRule type="containsText" dxfId="53" priority="7" stopIfTrue="1" operator="containsText" text="Выберите значение">
      <formula>NOT(ISERROR(SEARCH("Выберите значение",E14)))</formula>
    </cfRule>
  </conditionalFormatting>
  <conditionalFormatting sqref="E14">
    <cfRule type="containsBlanks" dxfId="52" priority="8">
      <formula>LEN(TRIM(E14))=0</formula>
    </cfRule>
    <cfRule type="notContainsBlanks" dxfId="51" priority="9">
      <formula>LEN(TRIM(E14))&gt;0</formula>
    </cfRule>
  </conditionalFormatting>
  <dataValidations count="1">
    <dataValidation operator="greaterThan" allowBlank="1" showInputMessage="1" showErrorMessage="1" sqref="E9" xr:uid="{00000000-0002-0000-0100-000001000000}"/>
  </dataValidations>
  <hyperlinks>
    <hyperlink ref="C13" r:id="rId1" display="   Обязательное социальное страхование от несчастных случаев на производстве и профессиональных заболеваний (от 0,2 до 8,5%) (подробнее на сайте http://r03.fss.ru/30174/30178/30179.shtml)" xr:uid="{00000000-0004-0000-0100-00000A000000}"/>
  </hyperlinks>
  <pageMargins left="0.7" right="0.7" top="0.75" bottom="0.75" header="0.3" footer="0.3"/>
  <pageSetup paperSize="9" orientation="portrait"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90" operator="containsText" id="{90EE1F91-6258-4229-8ED1-48FC157CBE8E}">
            <xm:f>NOT(ISERROR(SEARCH(Шаблон!$D$2,D7)))</xm:f>
            <xm:f>Шаблон!$D$2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92" operator="containsText" id="{C78AC80E-B15F-435A-AE68-233FA69E20F9}">
            <xm:f>NOT(ISERROR(SEARCH(Шаблон!$B$2,D7)))</xm:f>
            <xm:f>Шаблон!$B$2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D7</xm:sqref>
        </x14:conditionalFormatting>
        <x14:conditionalFormatting xmlns:xm="http://schemas.microsoft.com/office/excel/2006/main">
          <x14:cfRule type="containsText" priority="88" operator="containsText" id="{046C511F-99C3-4299-9FFB-964E5495A143}">
            <xm:f>NOT(ISERROR(SEARCH(Шаблон!$B$3,D8)))</xm:f>
            <xm:f>Шаблон!$B$3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D8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00000000-0002-0000-0100-000002000000}">
          <x14:formula1>
            <xm:f>Шаблон!$B$2:$D$2</xm:f>
          </x14:formula1>
          <xm:sqref>D7</xm:sqref>
        </x14:dataValidation>
        <x14:dataValidation type="list" allowBlank="1" showInputMessage="1" showErrorMessage="1" xr:uid="{00000000-0002-0000-0100-000003000000}">
          <x14:formula1>
            <xm:f>Шаблон!$B$3:$E$3</xm:f>
          </x14:formula1>
          <xm:sqref>D8</xm:sqref>
        </x14:dataValidation>
        <x14:dataValidation type="list" allowBlank="1" showInputMessage="1" showErrorMessage="1" xr:uid="{00000000-0002-0000-0100-000004000000}">
          <x14:formula1>
            <xm:f>Шаблон!$B$4:$E$4</xm:f>
          </x14:formula1>
          <xm:sqref>D9</xm:sqref>
        </x14:dataValidation>
        <x14:dataValidation type="list" allowBlank="1" showInputMessage="1" showErrorMessage="1" xr:uid="{00000000-0002-0000-0100-000005000000}">
          <x14:formula1>
            <xm:f>Шаблон!$I$37:$I$48</xm:f>
          </x14:formula1>
          <xm:sqref>E8</xm:sqref>
        </x14:dataValidation>
        <x14:dataValidation type="list" allowBlank="1" showInputMessage="1" showErrorMessage="1" xr:uid="{00000000-0002-0000-0100-000009000000}">
          <x14:formula1>
            <xm:f>Шаблон!$G$57:$G$58</xm:f>
          </x14:formula1>
          <xm:sqref>E12</xm:sqref>
        </x14:dataValidation>
        <x14:dataValidation type="list" allowBlank="1" showInputMessage="1" showErrorMessage="1" xr:uid="{00000000-0002-0000-0100-00000A000000}">
          <x14:formula1>
            <xm:f>Шаблон!$G$51:$G$52</xm:f>
          </x14:formula1>
          <xm:sqref>E14</xm:sqref>
        </x14:dataValidation>
        <x14:dataValidation type="list" allowBlank="1" showInputMessage="1" showErrorMessage="1" xr:uid="{00000000-0002-0000-0100-00000B000000}">
          <x14:formula1>
            <xm:f>Шаблон!$G$60:$G$61</xm:f>
          </x14:formula1>
          <xm:sqref>E10</xm:sqref>
        </x14:dataValidation>
        <x14:dataValidation type="list" allowBlank="1" showInputMessage="1" showErrorMessage="1" xr:uid="{00000000-0002-0000-0100-00000C000000}">
          <x14:formula1>
            <xm:f>Шаблон!$G$54:$G$55</xm:f>
          </x14:formula1>
          <xm:sqref>E11</xm:sqref>
        </x14:dataValidation>
        <x14:dataValidation type="list" allowBlank="1" showInputMessage="1" showErrorMessage="1" xr:uid="{00000000-0002-0000-0100-000006000000}">
          <x14:formula1>
            <xm:f>Шаблон!$N$4:$N$36</xm:f>
          </x14:formula1>
          <xm:sqref>E13</xm:sqref>
        </x14:dataValidation>
        <x14:dataValidation type="list" allowBlank="1" showInputMessage="1" showErrorMessage="1" xr:uid="{00000000-0002-0000-0100-00000D000000}">
          <x14:formula1>
            <xm:f>Шаблон!$B$6:$B$37</xm:f>
          </x14:formula1>
          <xm:sqref>C13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2:M50"/>
  <sheetViews>
    <sheetView topLeftCell="A26" zoomScale="75" zoomScaleNormal="55" workbookViewId="0">
      <selection activeCell="F46" sqref="F46"/>
    </sheetView>
  </sheetViews>
  <sheetFormatPr baseColWidth="10" defaultColWidth="9.1640625" defaultRowHeight="20" x14ac:dyDescent="0.2"/>
  <cols>
    <col min="1" max="1" width="37.33203125" style="18" bestFit="1" customWidth="1"/>
    <col min="2" max="2" width="6" style="1" customWidth="1"/>
    <col min="3" max="3" width="108.5" style="1" customWidth="1"/>
    <col min="4" max="4" width="32" style="1" customWidth="1"/>
    <col min="5" max="5" width="17.5" style="1" customWidth="1"/>
    <col min="6" max="6" width="55.33203125" style="1" customWidth="1"/>
    <col min="7" max="9" width="9.1640625" style="1"/>
    <col min="10" max="10" width="29.6640625" style="1" customWidth="1"/>
    <col min="11" max="16384" width="9.1640625" style="1"/>
  </cols>
  <sheetData>
    <row r="2" spans="1:13" x14ac:dyDescent="0.2">
      <c r="B2" s="17"/>
      <c r="C2" s="17"/>
      <c r="D2" s="17"/>
      <c r="E2" s="17"/>
      <c r="F2" s="17"/>
    </row>
    <row r="3" spans="1:13" ht="48.75" customHeight="1" x14ac:dyDescent="0.2">
      <c r="A3" s="16"/>
      <c r="B3" s="16"/>
      <c r="C3" s="207" t="s">
        <v>58</v>
      </c>
      <c r="D3" s="207"/>
      <c r="E3" s="207"/>
      <c r="F3" s="17"/>
    </row>
    <row r="4" spans="1:13" ht="25" customHeight="1" x14ac:dyDescent="0.2">
      <c r="A4" s="127"/>
      <c r="B4" s="19"/>
      <c r="C4" s="17"/>
      <c r="D4" s="17"/>
      <c r="E4" s="17"/>
      <c r="F4" s="31"/>
    </row>
    <row r="5" spans="1:13" ht="40.5" customHeight="1" x14ac:dyDescent="0.2">
      <c r="A5" s="128"/>
      <c r="B5" s="19"/>
      <c r="C5" s="32" t="s">
        <v>60</v>
      </c>
      <c r="D5" s="17"/>
      <c r="E5" s="17"/>
      <c r="F5" s="17"/>
    </row>
    <row r="6" spans="1:13" ht="28" customHeight="1" x14ac:dyDescent="0.2">
      <c r="A6" s="127"/>
      <c r="B6" s="19"/>
      <c r="C6" s="17"/>
      <c r="D6" s="17"/>
      <c r="E6" s="17"/>
      <c r="F6" s="17"/>
    </row>
    <row r="7" spans="1:13" ht="30" customHeight="1" x14ac:dyDescent="0.2">
      <c r="A7" s="127"/>
      <c r="B7" s="19"/>
      <c r="C7" s="208" t="s">
        <v>183</v>
      </c>
      <c r="D7" s="208"/>
      <c r="E7" s="208"/>
      <c r="F7" s="17"/>
    </row>
    <row r="8" spans="1:13" ht="26" customHeight="1" x14ac:dyDescent="0.2">
      <c r="A8" s="127"/>
      <c r="B8" s="19"/>
      <c r="C8" s="17"/>
      <c r="D8" s="17"/>
      <c r="E8" s="17"/>
      <c r="F8" s="17"/>
      <c r="I8" s="1" t="s">
        <v>57</v>
      </c>
    </row>
    <row r="9" spans="1:13" ht="30" customHeight="1" x14ac:dyDescent="0.2">
      <c r="A9" s="127"/>
      <c r="B9" s="19"/>
      <c r="C9" s="210" t="s">
        <v>64</v>
      </c>
      <c r="D9" s="210"/>
      <c r="E9" s="210"/>
      <c r="F9" s="17"/>
    </row>
    <row r="10" spans="1:13" ht="22" customHeight="1" x14ac:dyDescent="0.2">
      <c r="A10" s="127"/>
      <c r="B10" s="19"/>
      <c r="C10" s="211" t="s">
        <v>151</v>
      </c>
      <c r="D10" s="211"/>
      <c r="E10" s="17"/>
      <c r="F10" s="17"/>
    </row>
    <row r="11" spans="1:13" ht="26" customHeight="1" x14ac:dyDescent="0.2">
      <c r="A11" s="127"/>
      <c r="B11" s="19"/>
      <c r="C11" s="17"/>
      <c r="D11" s="17"/>
      <c r="E11" s="17"/>
      <c r="F11" s="17"/>
      <c r="M11" s="1" t="s">
        <v>57</v>
      </c>
    </row>
    <row r="12" spans="1:13" ht="30" customHeight="1" x14ac:dyDescent="0.2">
      <c r="A12" s="127"/>
      <c r="B12" s="19"/>
      <c r="C12" s="20" t="s">
        <v>6</v>
      </c>
      <c r="D12" s="20" t="s">
        <v>4</v>
      </c>
      <c r="E12" s="20" t="s">
        <v>5</v>
      </c>
      <c r="F12" s="17"/>
    </row>
    <row r="13" spans="1:13" ht="24" customHeight="1" x14ac:dyDescent="0.2">
      <c r="A13" s="127"/>
      <c r="B13" s="19"/>
      <c r="C13" s="33" t="s">
        <v>167</v>
      </c>
      <c r="D13" s="34" t="s">
        <v>61</v>
      </c>
      <c r="E13" s="23"/>
      <c r="F13" s="17"/>
    </row>
    <row r="14" spans="1:13" ht="34" customHeight="1" x14ac:dyDescent="0.2">
      <c r="A14" s="129"/>
      <c r="B14" s="19"/>
      <c r="C14" s="35" t="s">
        <v>148</v>
      </c>
      <c r="D14" s="34" t="s">
        <v>61</v>
      </c>
      <c r="E14" s="23"/>
      <c r="F14" s="17"/>
      <c r="G14" s="1" t="s">
        <v>57</v>
      </c>
    </row>
    <row r="15" spans="1:13" ht="40.5" customHeight="1" x14ac:dyDescent="0.2">
      <c r="A15" s="129"/>
      <c r="B15" s="18"/>
      <c r="C15" s="35" t="s">
        <v>149</v>
      </c>
      <c r="D15" s="34" t="s">
        <v>61</v>
      </c>
      <c r="E15" s="23">
        <v>0</v>
      </c>
      <c r="F15" s="17"/>
    </row>
    <row r="16" spans="1:13" ht="57" customHeight="1" x14ac:dyDescent="0.2">
      <c r="A16" s="129"/>
      <c r="B16" s="18"/>
      <c r="C16" s="35" t="s">
        <v>150</v>
      </c>
      <c r="D16" s="34" t="s">
        <v>61</v>
      </c>
      <c r="E16" s="23">
        <f>E13-E14-E15</f>
        <v>0</v>
      </c>
      <c r="F16" s="52"/>
      <c r="G16" s="1" t="s">
        <v>57</v>
      </c>
    </row>
    <row r="17" spans="1:10" ht="30" customHeight="1" x14ac:dyDescent="0.2">
      <c r="A17" s="127"/>
      <c r="B17" s="18"/>
      <c r="C17" s="35" t="s">
        <v>169</v>
      </c>
      <c r="D17" s="36"/>
      <c r="E17" s="23"/>
      <c r="F17" s="17"/>
      <c r="G17" s="1" t="s">
        <v>57</v>
      </c>
    </row>
    <row r="18" spans="1:10" ht="30" customHeight="1" x14ac:dyDescent="0.2">
      <c r="A18" s="129"/>
      <c r="B18" s="18"/>
      <c r="C18" s="35" t="s">
        <v>168</v>
      </c>
      <c r="D18" s="34" t="s">
        <v>62</v>
      </c>
      <c r="E18" s="23"/>
      <c r="F18" s="17"/>
    </row>
    <row r="19" spans="1:10" ht="49" customHeight="1" x14ac:dyDescent="0.2">
      <c r="A19" s="129"/>
      <c r="B19" s="18"/>
      <c r="C19" s="35" t="s">
        <v>166</v>
      </c>
      <c r="D19" s="34" t="s">
        <v>62</v>
      </c>
      <c r="E19" s="23">
        <f>E17*E18*(E13-E14-E15)</f>
        <v>0</v>
      </c>
      <c r="F19" s="17"/>
    </row>
    <row r="20" spans="1:10" x14ac:dyDescent="0.2">
      <c r="B20" s="17"/>
      <c r="C20" s="17"/>
      <c r="D20" s="17"/>
      <c r="E20" s="17"/>
      <c r="F20" s="17"/>
    </row>
    <row r="21" spans="1:10" x14ac:dyDescent="0.2">
      <c r="B21" s="17"/>
      <c r="C21" s="17"/>
      <c r="D21" s="17"/>
      <c r="E21" s="17"/>
      <c r="F21" s="17"/>
    </row>
    <row r="22" spans="1:10" ht="44" customHeight="1" x14ac:dyDescent="0.2">
      <c r="B22" s="17"/>
      <c r="C22" s="212" t="s">
        <v>184</v>
      </c>
      <c r="D22" s="212"/>
      <c r="E22" s="212"/>
      <c r="F22" s="17"/>
      <c r="J22" s="1" t="s">
        <v>57</v>
      </c>
    </row>
    <row r="23" spans="1:10" ht="43.5" customHeight="1" x14ac:dyDescent="0.2">
      <c r="B23" s="17"/>
      <c r="C23" s="209" t="s">
        <v>63</v>
      </c>
      <c r="D23" s="209"/>
      <c r="E23" s="209"/>
      <c r="F23" s="17"/>
    </row>
    <row r="24" spans="1:10" x14ac:dyDescent="0.2">
      <c r="B24" s="17"/>
      <c r="C24" s="17"/>
      <c r="D24" s="17"/>
      <c r="E24" s="17"/>
      <c r="F24" s="17"/>
    </row>
    <row r="25" spans="1:10" x14ac:dyDescent="0.2">
      <c r="B25" s="17"/>
      <c r="C25" s="208" t="s">
        <v>171</v>
      </c>
      <c r="D25" s="208"/>
      <c r="E25" s="208"/>
      <c r="F25" s="17"/>
    </row>
    <row r="26" spans="1:10" x14ac:dyDescent="0.2">
      <c r="B26" s="17"/>
      <c r="C26" s="17"/>
      <c r="D26" s="17"/>
      <c r="E26" s="17"/>
      <c r="F26" s="17"/>
    </row>
    <row r="27" spans="1:10" ht="30" customHeight="1" x14ac:dyDescent="0.2">
      <c r="B27" s="18"/>
      <c r="C27" s="20" t="s">
        <v>6</v>
      </c>
      <c r="D27" s="20" t="s">
        <v>4</v>
      </c>
      <c r="E27" s="20" t="s">
        <v>5</v>
      </c>
      <c r="F27" s="17"/>
    </row>
    <row r="28" spans="1:10" ht="30" customHeight="1" x14ac:dyDescent="0.2">
      <c r="B28" s="18"/>
      <c r="C28" s="33" t="s">
        <v>174</v>
      </c>
      <c r="D28" s="34" t="s">
        <v>62</v>
      </c>
      <c r="E28" s="23">
        <f>E19</f>
        <v>0</v>
      </c>
      <c r="F28" s="17"/>
    </row>
    <row r="29" spans="1:10" ht="63.75" customHeight="1" x14ac:dyDescent="0.2">
      <c r="B29" s="18"/>
      <c r="C29" s="35" t="s">
        <v>170</v>
      </c>
      <c r="D29" s="34" t="s">
        <v>11</v>
      </c>
      <c r="E29" s="23"/>
      <c r="F29" s="17" t="s">
        <v>57</v>
      </c>
    </row>
    <row r="30" spans="1:10" ht="30" customHeight="1" x14ac:dyDescent="0.2">
      <c r="B30" s="18"/>
      <c r="C30" s="35" t="s">
        <v>173</v>
      </c>
      <c r="D30" s="34" t="s">
        <v>62</v>
      </c>
      <c r="E30" s="23">
        <f>E28*(100-E29)/100</f>
        <v>0</v>
      </c>
      <c r="F30" s="17"/>
    </row>
    <row r="31" spans="1:10" x14ac:dyDescent="0.2">
      <c r="B31" s="17"/>
      <c r="C31" s="17"/>
      <c r="D31" s="17"/>
      <c r="E31" s="17"/>
      <c r="F31" s="17"/>
    </row>
    <row r="32" spans="1:10" x14ac:dyDescent="0.2">
      <c r="B32" s="17"/>
      <c r="C32" s="17"/>
      <c r="D32" s="17"/>
      <c r="E32" s="17"/>
      <c r="F32" s="17"/>
    </row>
    <row r="33" spans="2:10" x14ac:dyDescent="0.2">
      <c r="B33" s="17"/>
      <c r="C33" s="17"/>
      <c r="D33" s="17"/>
      <c r="E33" s="17"/>
      <c r="F33" s="17"/>
    </row>
    <row r="34" spans="2:10" ht="69" customHeight="1" x14ac:dyDescent="0.2">
      <c r="B34" s="17"/>
      <c r="C34" s="212" t="s">
        <v>65</v>
      </c>
      <c r="D34" s="212"/>
      <c r="E34" s="212"/>
      <c r="F34" s="17"/>
      <c r="I34" s="1" t="s">
        <v>57</v>
      </c>
    </row>
    <row r="35" spans="2:10" x14ac:dyDescent="0.2">
      <c r="B35" s="17"/>
      <c r="C35" s="18"/>
      <c r="D35" s="18"/>
      <c r="E35" s="18"/>
      <c r="F35" s="18"/>
    </row>
    <row r="36" spans="2:10" x14ac:dyDescent="0.2">
      <c r="B36" s="17"/>
      <c r="C36" s="17"/>
      <c r="D36" s="17"/>
      <c r="E36" s="17"/>
      <c r="F36" s="17"/>
    </row>
    <row r="37" spans="2:10" ht="35.25" customHeight="1" x14ac:dyDescent="0.2">
      <c r="B37" s="17"/>
      <c r="C37" s="213" t="s">
        <v>66</v>
      </c>
      <c r="D37" s="213"/>
      <c r="E37" s="213"/>
      <c r="F37" s="213"/>
    </row>
    <row r="38" spans="2:10" x14ac:dyDescent="0.2">
      <c r="B38" s="17"/>
      <c r="C38" s="17"/>
      <c r="D38" s="17"/>
      <c r="E38" s="17"/>
      <c r="F38" s="17"/>
    </row>
    <row r="39" spans="2:10" x14ac:dyDescent="0.2">
      <c r="B39" s="17"/>
      <c r="C39" s="208" t="s">
        <v>172</v>
      </c>
      <c r="D39" s="208"/>
      <c r="E39" s="208"/>
      <c r="F39" s="17"/>
    </row>
    <row r="40" spans="2:10" x14ac:dyDescent="0.2">
      <c r="B40" s="17"/>
      <c r="C40" s="17"/>
      <c r="D40" s="17"/>
      <c r="E40" s="17"/>
      <c r="F40" s="17"/>
    </row>
    <row r="41" spans="2:10" ht="30" customHeight="1" x14ac:dyDescent="0.2">
      <c r="B41" s="17"/>
      <c r="C41" s="20" t="s">
        <v>6</v>
      </c>
      <c r="D41" s="20" t="s">
        <v>4</v>
      </c>
      <c r="E41" s="20" t="s">
        <v>5</v>
      </c>
      <c r="F41" s="17"/>
    </row>
    <row r="42" spans="2:10" ht="30" customHeight="1" x14ac:dyDescent="0.2">
      <c r="B42" s="18"/>
      <c r="C42" s="33" t="s">
        <v>175</v>
      </c>
      <c r="D42" s="34" t="s">
        <v>61</v>
      </c>
      <c r="E42" s="23">
        <v>0</v>
      </c>
      <c r="F42" s="17"/>
    </row>
    <row r="43" spans="2:10" ht="30" customHeight="1" x14ac:dyDescent="0.2">
      <c r="B43" s="18"/>
      <c r="C43" s="214" t="s">
        <v>176</v>
      </c>
      <c r="D43" s="214"/>
      <c r="E43" s="214"/>
      <c r="F43" s="17"/>
      <c r="J43" s="1" t="s">
        <v>57</v>
      </c>
    </row>
    <row r="44" spans="2:10" ht="30" customHeight="1" x14ac:dyDescent="0.2">
      <c r="B44" s="18"/>
      <c r="C44" s="35" t="s">
        <v>177</v>
      </c>
      <c r="D44" s="34" t="s">
        <v>61</v>
      </c>
      <c r="E44" s="23">
        <v>0</v>
      </c>
      <c r="F44" s="17"/>
    </row>
    <row r="45" spans="2:10" ht="30" customHeight="1" x14ac:dyDescent="0.2">
      <c r="B45" s="18"/>
      <c r="C45" s="35" t="s">
        <v>179</v>
      </c>
      <c r="D45" s="34" t="s">
        <v>61</v>
      </c>
      <c r="E45" s="23">
        <v>0</v>
      </c>
      <c r="F45" s="17"/>
    </row>
    <row r="46" spans="2:10" ht="30" customHeight="1" x14ac:dyDescent="0.2">
      <c r="B46" s="18"/>
      <c r="C46" s="35" t="s">
        <v>178</v>
      </c>
      <c r="D46" s="34" t="s">
        <v>61</v>
      </c>
      <c r="E46" s="23">
        <v>0</v>
      </c>
      <c r="F46" s="17"/>
    </row>
    <row r="47" spans="2:10" ht="30" customHeight="1" x14ac:dyDescent="0.2">
      <c r="B47" s="18"/>
      <c r="C47" s="35" t="s">
        <v>180</v>
      </c>
      <c r="D47" s="34" t="s">
        <v>62</v>
      </c>
      <c r="E47" s="23"/>
      <c r="F47" s="17"/>
      <c r="H47" s="1" t="s">
        <v>57</v>
      </c>
    </row>
    <row r="48" spans="2:10" ht="39.75" customHeight="1" x14ac:dyDescent="0.2">
      <c r="B48" s="18"/>
      <c r="C48" s="35" t="s">
        <v>181</v>
      </c>
      <c r="D48" s="34" t="s">
        <v>62</v>
      </c>
      <c r="E48" s="23">
        <v>0</v>
      </c>
      <c r="F48" s="17"/>
    </row>
    <row r="49" spans="2:6" ht="30" customHeight="1" x14ac:dyDescent="0.2">
      <c r="B49" s="18"/>
      <c r="C49" s="22" t="s">
        <v>182</v>
      </c>
      <c r="D49" s="34" t="s">
        <v>62</v>
      </c>
      <c r="E49" s="23">
        <f>(E42-E44-E45-E46)*E47-E48</f>
        <v>0</v>
      </c>
      <c r="F49" s="17"/>
    </row>
    <row r="50" spans="2:6" x14ac:dyDescent="0.2">
      <c r="B50" s="17"/>
      <c r="C50" s="17"/>
      <c r="D50" s="17"/>
      <c r="E50" s="17"/>
      <c r="F50" s="17"/>
    </row>
  </sheetData>
  <dataConsolidate/>
  <mergeCells count="11">
    <mergeCell ref="C34:E34"/>
    <mergeCell ref="C37:F37"/>
    <mergeCell ref="C39:E39"/>
    <mergeCell ref="C43:E43"/>
    <mergeCell ref="C22:E22"/>
    <mergeCell ref="C3:E3"/>
    <mergeCell ref="C25:E25"/>
    <mergeCell ref="C23:E23"/>
    <mergeCell ref="C7:E7"/>
    <mergeCell ref="C9:E9"/>
    <mergeCell ref="C10:D10"/>
  </mergeCells>
  <conditionalFormatting sqref="E13:E15">
    <cfRule type="containsText" dxfId="47" priority="37" operator="containsText" text="Введите значение">
      <formula>NOT(ISERROR(SEARCH("Введите значение",E13)))</formula>
    </cfRule>
  </conditionalFormatting>
  <conditionalFormatting sqref="E13:E15">
    <cfRule type="containsBlanks" dxfId="46" priority="38">
      <formula>LEN(TRIM(E13))=0</formula>
    </cfRule>
    <cfRule type="notContainsBlanks" dxfId="45" priority="39">
      <formula>LEN(TRIM(E13))&gt;0</formula>
    </cfRule>
  </conditionalFormatting>
  <conditionalFormatting sqref="E17:E18">
    <cfRule type="containsText" dxfId="44" priority="34" operator="containsText" text="Введите значение">
      <formula>NOT(ISERROR(SEARCH("Введите значение",E17)))</formula>
    </cfRule>
  </conditionalFormatting>
  <conditionalFormatting sqref="E17:E18">
    <cfRule type="containsBlanks" dxfId="43" priority="35">
      <formula>LEN(TRIM(E17))=0</formula>
    </cfRule>
    <cfRule type="notContainsBlanks" dxfId="42" priority="36">
      <formula>LEN(TRIM(E17))&gt;0</formula>
    </cfRule>
  </conditionalFormatting>
  <conditionalFormatting sqref="E29">
    <cfRule type="containsText" dxfId="41" priority="31" operator="containsText" text="Введите значение">
      <formula>NOT(ISERROR(SEARCH("Введите значение",E29)))</formula>
    </cfRule>
  </conditionalFormatting>
  <conditionalFormatting sqref="E29">
    <cfRule type="containsBlanks" dxfId="40" priority="32">
      <formula>LEN(TRIM(E29))=0</formula>
    </cfRule>
    <cfRule type="notContainsBlanks" dxfId="39" priority="33">
      <formula>LEN(TRIM(E29))&gt;0</formula>
    </cfRule>
  </conditionalFormatting>
  <conditionalFormatting sqref="E16">
    <cfRule type="containsText" dxfId="38" priority="28" operator="containsText" text="Напишите наименование">
      <formula>NOT(ISERROR(SEARCH("Напишите наименование",E16)))</formula>
    </cfRule>
  </conditionalFormatting>
  <conditionalFormatting sqref="E16">
    <cfRule type="containsBlanks" dxfId="37" priority="29">
      <formula>LEN(TRIM(E16))=0</formula>
    </cfRule>
    <cfRule type="notContainsBlanks" dxfId="36" priority="30">
      <formula>LEN(TRIM(E16))&gt;0</formula>
    </cfRule>
  </conditionalFormatting>
  <conditionalFormatting sqref="E19">
    <cfRule type="containsText" dxfId="35" priority="25" operator="containsText" text="Напишите наименование">
      <formula>NOT(ISERROR(SEARCH("Напишите наименование",E19)))</formula>
    </cfRule>
  </conditionalFormatting>
  <conditionalFormatting sqref="E19">
    <cfRule type="containsBlanks" dxfId="34" priority="26">
      <formula>LEN(TRIM(E19))=0</formula>
    </cfRule>
    <cfRule type="notContainsBlanks" dxfId="33" priority="27">
      <formula>LEN(TRIM(E19))&gt;0</formula>
    </cfRule>
  </conditionalFormatting>
  <conditionalFormatting sqref="E28">
    <cfRule type="containsText" dxfId="32" priority="22" operator="containsText" text="Напишите наименование">
      <formula>NOT(ISERROR(SEARCH("Напишите наименование",E28)))</formula>
    </cfRule>
  </conditionalFormatting>
  <conditionalFormatting sqref="E28">
    <cfRule type="containsBlanks" dxfId="31" priority="23">
      <formula>LEN(TRIM(E28))=0</formula>
    </cfRule>
    <cfRule type="notContainsBlanks" dxfId="30" priority="24">
      <formula>LEN(TRIM(E28))&gt;0</formula>
    </cfRule>
  </conditionalFormatting>
  <conditionalFormatting sqref="E30">
    <cfRule type="containsText" dxfId="29" priority="19" operator="containsText" text="Напишите наименование">
      <formula>NOT(ISERROR(SEARCH("Напишите наименование",E30)))</formula>
    </cfRule>
  </conditionalFormatting>
  <conditionalFormatting sqref="E30">
    <cfRule type="containsBlanks" dxfId="28" priority="20">
      <formula>LEN(TRIM(E30))=0</formula>
    </cfRule>
    <cfRule type="notContainsBlanks" dxfId="27" priority="21">
      <formula>LEN(TRIM(E30))&gt;0</formula>
    </cfRule>
  </conditionalFormatting>
  <conditionalFormatting sqref="E42">
    <cfRule type="containsText" dxfId="26" priority="16" operator="containsText" text="Напишите наименование">
      <formula>NOT(ISERROR(SEARCH("Напишите наименование",E42)))</formula>
    </cfRule>
  </conditionalFormatting>
  <conditionalFormatting sqref="E42">
    <cfRule type="containsBlanks" dxfId="25" priority="17">
      <formula>LEN(TRIM(E42))=0</formula>
    </cfRule>
    <cfRule type="notContainsBlanks" dxfId="24" priority="18">
      <formula>LEN(TRIM(E42))&gt;0</formula>
    </cfRule>
  </conditionalFormatting>
  <conditionalFormatting sqref="E44:E46">
    <cfRule type="containsText" dxfId="23" priority="13" operator="containsText" text="Введите значение">
      <formula>NOT(ISERROR(SEARCH("Введите значение",E44)))</formula>
    </cfRule>
  </conditionalFormatting>
  <conditionalFormatting sqref="E44:E46">
    <cfRule type="containsBlanks" dxfId="22" priority="14">
      <formula>LEN(TRIM(E44))=0</formula>
    </cfRule>
    <cfRule type="notContainsBlanks" dxfId="21" priority="15">
      <formula>LEN(TRIM(E44))&gt;0</formula>
    </cfRule>
  </conditionalFormatting>
  <conditionalFormatting sqref="E47">
    <cfRule type="containsText" dxfId="20" priority="10" operator="containsText" text="Напишите наименование">
      <formula>NOT(ISERROR(SEARCH("Напишите наименование",E47)))</formula>
    </cfRule>
  </conditionalFormatting>
  <conditionalFormatting sqref="E47">
    <cfRule type="containsBlanks" dxfId="19" priority="11">
      <formula>LEN(TRIM(E47))=0</formula>
    </cfRule>
    <cfRule type="notContainsBlanks" dxfId="18" priority="12">
      <formula>LEN(TRIM(E47))&gt;0</formula>
    </cfRule>
  </conditionalFormatting>
  <conditionalFormatting sqref="E49">
    <cfRule type="containsText" dxfId="17" priority="4" operator="containsText" text="Напишите наименование">
      <formula>NOT(ISERROR(SEARCH("Напишите наименование",E49)))</formula>
    </cfRule>
  </conditionalFormatting>
  <conditionalFormatting sqref="E49">
    <cfRule type="containsBlanks" dxfId="16" priority="5">
      <formula>LEN(TRIM(E49))=0</formula>
    </cfRule>
    <cfRule type="notContainsBlanks" dxfId="15" priority="6">
      <formula>LEN(TRIM(E49))&gt;0</formula>
    </cfRule>
  </conditionalFormatting>
  <conditionalFormatting sqref="E48">
    <cfRule type="containsText" dxfId="14" priority="1" operator="containsText" text="Введите значение">
      <formula>NOT(ISERROR(SEARCH("Введите значение",E48)))</formula>
    </cfRule>
  </conditionalFormatting>
  <conditionalFormatting sqref="E48">
    <cfRule type="containsBlanks" dxfId="13" priority="2">
      <formula>LEN(TRIM(E48))=0</formula>
    </cfRule>
    <cfRule type="notContainsBlanks" dxfId="12" priority="3">
      <formula>LEN(TRIM(E48))&gt;0</formula>
    </cfRule>
  </conditionalFormatting>
  <hyperlinks>
    <hyperlink ref="C9" r:id="rId1" display="http://www.garant.ru/calendar/buhpravo/" xr:uid="{00000000-0004-0000-0200-000000000000}"/>
    <hyperlink ref="C10:D10" r:id="rId2" display="http://www.garant.ru/calendar/buhpravo/" xr:uid="{00000000-0004-0000-0200-00000B000000}"/>
  </hyperlinks>
  <pageMargins left="0.7" right="0.7" top="0.75" bottom="0.75" header="0.3" footer="0.3"/>
  <pageSetup paperSize="9" orientation="portrait"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Шаблон!$A$13:$A$23</xm:f>
          </x14:formula1>
          <xm:sqref>E29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3A6C6-21F4-284C-88CA-7A01C2517BB4}">
  <dimension ref="A1:U101"/>
  <sheetViews>
    <sheetView topLeftCell="A11" zoomScale="80" zoomScaleNormal="80" workbookViewId="0">
      <selection activeCell="M26" sqref="M26"/>
    </sheetView>
  </sheetViews>
  <sheetFormatPr baseColWidth="10" defaultRowHeight="16" x14ac:dyDescent="0.2"/>
  <cols>
    <col min="1" max="1" width="10.83203125" style="1"/>
    <col min="2" max="14" width="23.33203125" style="124" customWidth="1"/>
    <col min="15" max="21" width="10.83203125" style="1"/>
  </cols>
  <sheetData>
    <row r="1" spans="2:14" ht="18" x14ac:dyDescent="0.2">
      <c r="B1" s="220" t="s">
        <v>67</v>
      </c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</row>
    <row r="2" spans="2:14" s="1" customFormat="1" ht="18" x14ac:dyDescent="0.2"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5"/>
    </row>
    <row r="3" spans="2:14" s="1" customFormat="1" ht="18" x14ac:dyDescent="0.2"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5"/>
    </row>
    <row r="4" spans="2:14" s="1" customFormat="1" ht="18" x14ac:dyDescent="0.2"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5"/>
    </row>
    <row r="5" spans="2:14" x14ac:dyDescent="0.2"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</row>
    <row r="6" spans="2:14" x14ac:dyDescent="0.2"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</row>
    <row r="7" spans="2:14" x14ac:dyDescent="0.2"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</row>
    <row r="8" spans="2:14" x14ac:dyDescent="0.2"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</row>
    <row r="9" spans="2:14" x14ac:dyDescent="0.2"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</row>
    <row r="10" spans="2:14" x14ac:dyDescent="0.2"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</row>
    <row r="11" spans="2:14" x14ac:dyDescent="0.2"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</row>
    <row r="12" spans="2:14" x14ac:dyDescent="0.2"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</row>
    <row r="13" spans="2:14" x14ac:dyDescent="0.2"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</row>
    <row r="14" spans="2:14" x14ac:dyDescent="0.2"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</row>
    <row r="15" spans="2:14" x14ac:dyDescent="0.2"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</row>
    <row r="16" spans="2:14" x14ac:dyDescent="0.2"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</row>
    <row r="17" spans="2:14" x14ac:dyDescent="0.2"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</row>
    <row r="18" spans="2:14" x14ac:dyDescent="0.2"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</row>
    <row r="19" spans="2:14" x14ac:dyDescent="0.2"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</row>
    <row r="20" spans="2:14" ht="15" x14ac:dyDescent="0.2">
      <c r="B20" s="221" t="s">
        <v>90</v>
      </c>
      <c r="C20" s="221"/>
      <c r="D20" s="221"/>
      <c r="E20" s="221"/>
      <c r="F20" s="221"/>
      <c r="G20" s="221"/>
      <c r="H20" s="221"/>
      <c r="I20" s="221"/>
      <c r="J20" s="221"/>
      <c r="K20" s="221" t="s">
        <v>92</v>
      </c>
      <c r="L20" s="221"/>
      <c r="M20" s="221"/>
      <c r="N20" s="221"/>
    </row>
    <row r="21" spans="2:14" ht="15" x14ac:dyDescent="0.2">
      <c r="B21" s="221"/>
      <c r="C21" s="221"/>
      <c r="D21" s="221"/>
      <c r="E21" s="221"/>
      <c r="F21" s="221"/>
      <c r="G21" s="221"/>
      <c r="H21" s="221"/>
      <c r="I21" s="221"/>
      <c r="J21" s="221"/>
      <c r="K21" s="221"/>
      <c r="L21" s="221"/>
      <c r="M21" s="221"/>
      <c r="N21" s="221"/>
    </row>
    <row r="22" spans="2:14" ht="51" x14ac:dyDescent="0.2">
      <c r="B22" s="110" t="s">
        <v>68</v>
      </c>
      <c r="C22" s="111" t="s">
        <v>69</v>
      </c>
      <c r="D22" s="111" t="s">
        <v>70</v>
      </c>
      <c r="E22" s="111" t="s">
        <v>71</v>
      </c>
      <c r="F22" s="111" t="s">
        <v>138</v>
      </c>
      <c r="G22" s="111" t="s">
        <v>139</v>
      </c>
      <c r="H22" s="111" t="s">
        <v>140</v>
      </c>
      <c r="I22" s="111" t="s">
        <v>141</v>
      </c>
      <c r="J22" s="111" t="s">
        <v>72</v>
      </c>
      <c r="K22" s="111" t="s">
        <v>78</v>
      </c>
      <c r="L22" s="111" t="s">
        <v>79</v>
      </c>
      <c r="M22" s="112" t="s">
        <v>137</v>
      </c>
      <c r="N22" s="111" t="s">
        <v>91</v>
      </c>
    </row>
    <row r="23" spans="2:14" x14ac:dyDescent="0.2">
      <c r="B23" s="215" t="s">
        <v>122</v>
      </c>
      <c r="C23" s="216"/>
      <c r="D23" s="216"/>
      <c r="E23" s="216"/>
      <c r="F23" s="216"/>
      <c r="G23" s="216"/>
      <c r="H23" s="216"/>
      <c r="I23" s="216"/>
      <c r="J23" s="216"/>
      <c r="K23" s="216"/>
      <c r="L23" s="216"/>
      <c r="M23" s="216"/>
      <c r="N23" s="217"/>
    </row>
    <row r="24" spans="2:14" x14ac:dyDescent="0.2">
      <c r="B24" s="113"/>
      <c r="C24" s="114">
        <v>0</v>
      </c>
      <c r="D24" s="115"/>
      <c r="E24" s="116">
        <f>D24*C24</f>
        <v>0</v>
      </c>
      <c r="F24" s="115">
        <v>0</v>
      </c>
      <c r="G24" s="115">
        <v>0</v>
      </c>
      <c r="H24" s="115">
        <v>0</v>
      </c>
      <c r="I24" s="115">
        <v>0</v>
      </c>
      <c r="J24" s="116">
        <f>E24+E24*((F24+G24+H24+I24)/100)</f>
        <v>0</v>
      </c>
      <c r="K24" s="115">
        <v>5</v>
      </c>
      <c r="L24" s="117"/>
      <c r="M24" s="118">
        <v>0</v>
      </c>
      <c r="N24" s="117">
        <f>IF(ISERROR(J24/K24),"",J24/K24)</f>
        <v>0</v>
      </c>
    </row>
    <row r="25" spans="2:14" x14ac:dyDescent="0.2">
      <c r="B25" s="113"/>
      <c r="C25" s="114">
        <v>0</v>
      </c>
      <c r="D25" s="115"/>
      <c r="E25" s="116">
        <f>D25*C25</f>
        <v>0</v>
      </c>
      <c r="F25" s="115"/>
      <c r="G25" s="115"/>
      <c r="H25" s="115">
        <v>0</v>
      </c>
      <c r="I25" s="115">
        <v>0</v>
      </c>
      <c r="J25" s="116">
        <f>E25+E25*((F25+G25+H25+I25)/100)</f>
        <v>0</v>
      </c>
      <c r="K25" s="115">
        <v>5</v>
      </c>
      <c r="L25" s="117"/>
      <c r="M25" s="118">
        <v>0</v>
      </c>
      <c r="N25" s="117">
        <f>IF(ISERROR(J25/K25),"",J25/K25)</f>
        <v>0</v>
      </c>
    </row>
    <row r="26" spans="2:14" x14ac:dyDescent="0.2">
      <c r="B26" s="113"/>
      <c r="C26" s="114"/>
      <c r="D26" s="115"/>
      <c r="E26" s="116">
        <f>D26*C26</f>
        <v>0</v>
      </c>
      <c r="F26" s="115">
        <v>0</v>
      </c>
      <c r="G26" s="115">
        <v>0</v>
      </c>
      <c r="H26" s="115">
        <v>0</v>
      </c>
      <c r="I26" s="115">
        <v>0</v>
      </c>
      <c r="J26" s="116">
        <v>0</v>
      </c>
      <c r="K26" s="115"/>
      <c r="L26" s="117"/>
      <c r="M26" s="118">
        <v>0</v>
      </c>
      <c r="N26" s="117" t="str">
        <f>IF(ISERROR(J26/K26),"",J26/K26)</f>
        <v/>
      </c>
    </row>
    <row r="27" spans="2:14" x14ac:dyDescent="0.2">
      <c r="B27" s="113"/>
      <c r="C27" s="114"/>
      <c r="D27" s="115"/>
      <c r="E27" s="116">
        <f>D27*C27</f>
        <v>0</v>
      </c>
      <c r="F27" s="115"/>
      <c r="G27" s="115"/>
      <c r="H27" s="115"/>
      <c r="I27" s="115"/>
      <c r="J27" s="116">
        <f>E27+E27*((F27+G27+H27+I27)/100)</f>
        <v>0</v>
      </c>
      <c r="K27" s="115"/>
      <c r="L27" s="117" t="str">
        <f t="shared" ref="L27" si="0">IF(ISERROR(100/K27),"",100/K27)</f>
        <v/>
      </c>
      <c r="M27" s="118"/>
      <c r="N27" s="117" t="str">
        <f>IF(ISERROR(J27/K27),"",J27/K27)</f>
        <v/>
      </c>
    </row>
    <row r="28" spans="2:14" x14ac:dyDescent="0.2">
      <c r="B28" s="215" t="s">
        <v>73</v>
      </c>
      <c r="C28" s="216"/>
      <c r="D28" s="216"/>
      <c r="E28" s="216"/>
      <c r="F28" s="216"/>
      <c r="G28" s="216"/>
      <c r="H28" s="216"/>
      <c r="I28" s="216"/>
      <c r="J28" s="216"/>
      <c r="K28" s="216"/>
      <c r="L28" s="216"/>
      <c r="M28" s="216"/>
      <c r="N28" s="217"/>
    </row>
    <row r="29" spans="2:14" x14ac:dyDescent="0.2">
      <c r="B29" s="113"/>
      <c r="C29" s="114">
        <v>0</v>
      </c>
      <c r="D29" s="115">
        <v>0</v>
      </c>
      <c r="E29" s="116">
        <f t="shared" ref="E29:E44" si="1">D29*C29</f>
        <v>0</v>
      </c>
      <c r="F29" s="115">
        <v>0</v>
      </c>
      <c r="G29" s="115">
        <v>0</v>
      </c>
      <c r="H29" s="115"/>
      <c r="I29" s="115"/>
      <c r="J29" s="116">
        <f>E29+E29*((F29+G29+H29+I29)/100)</f>
        <v>0</v>
      </c>
      <c r="K29" s="115">
        <v>0</v>
      </c>
      <c r="L29" s="117" t="str">
        <f>IF(ISERROR(100/K29),"",100/K29)</f>
        <v/>
      </c>
      <c r="M29" s="118">
        <v>0</v>
      </c>
      <c r="N29" s="116" t="str">
        <f>IF(ISERROR(J29/K29),"",J29/K29)</f>
        <v/>
      </c>
    </row>
    <row r="30" spans="2:14" x14ac:dyDescent="0.2">
      <c r="B30" s="113"/>
      <c r="C30" s="114">
        <v>0</v>
      </c>
      <c r="D30" s="115">
        <v>0</v>
      </c>
      <c r="E30" s="116">
        <f t="shared" si="1"/>
        <v>0</v>
      </c>
      <c r="F30" s="115"/>
      <c r="G30" s="115">
        <v>0</v>
      </c>
      <c r="H30" s="115"/>
      <c r="I30" s="115"/>
      <c r="J30" s="116">
        <f>E30+E30*((F30+G30+H30+I30)/100)</f>
        <v>0</v>
      </c>
      <c r="K30" s="115">
        <v>0</v>
      </c>
      <c r="L30" s="117" t="str">
        <f t="shared" ref="L30:L32" si="2">IF(ISERROR(100/K30),"",100/K30)</f>
        <v/>
      </c>
      <c r="M30" s="118">
        <v>0</v>
      </c>
      <c r="N30" s="116" t="str">
        <f>IF(ISERROR(J30/K30),"",J30/K30)</f>
        <v/>
      </c>
    </row>
    <row r="31" spans="2:14" x14ac:dyDescent="0.2">
      <c r="B31" s="113"/>
      <c r="C31" s="114"/>
      <c r="D31" s="115"/>
      <c r="E31" s="116">
        <f t="shared" si="1"/>
        <v>0</v>
      </c>
      <c r="F31" s="115"/>
      <c r="G31" s="115"/>
      <c r="H31" s="115"/>
      <c r="I31" s="115"/>
      <c r="J31" s="116">
        <f>E31+E31*((F31+G31+H31+I31)/100)</f>
        <v>0</v>
      </c>
      <c r="K31" s="115"/>
      <c r="L31" s="117" t="str">
        <f t="shared" si="2"/>
        <v/>
      </c>
      <c r="M31" s="118"/>
      <c r="N31" s="116" t="str">
        <f>IF(ISERROR(J31/K31),"",J31/K31)</f>
        <v/>
      </c>
    </row>
    <row r="32" spans="2:14" x14ac:dyDescent="0.2">
      <c r="B32" s="113"/>
      <c r="C32" s="114"/>
      <c r="D32" s="115"/>
      <c r="E32" s="116">
        <f t="shared" si="1"/>
        <v>0</v>
      </c>
      <c r="F32" s="115"/>
      <c r="G32" s="115"/>
      <c r="H32" s="115"/>
      <c r="I32" s="115"/>
      <c r="J32" s="116">
        <f>E32+E32*((F32+G32+H32+I32)/100)</f>
        <v>0</v>
      </c>
      <c r="K32" s="115"/>
      <c r="L32" s="117" t="str">
        <f t="shared" si="2"/>
        <v/>
      </c>
      <c r="M32" s="118"/>
      <c r="N32" s="116" t="str">
        <f>IF(ISERROR(J32/K32),"",J32/K32)</f>
        <v/>
      </c>
    </row>
    <row r="33" spans="2:14" x14ac:dyDescent="0.2">
      <c r="B33" s="215" t="s">
        <v>74</v>
      </c>
      <c r="C33" s="216"/>
      <c r="D33" s="216"/>
      <c r="E33" s="216"/>
      <c r="F33" s="216"/>
      <c r="G33" s="216"/>
      <c r="H33" s="216"/>
      <c r="I33" s="216"/>
      <c r="J33" s="216"/>
      <c r="K33" s="216"/>
      <c r="L33" s="216"/>
      <c r="M33" s="216"/>
      <c r="N33" s="217"/>
    </row>
    <row r="34" spans="2:14" x14ac:dyDescent="0.2">
      <c r="B34" s="113"/>
      <c r="C34" s="114">
        <v>0</v>
      </c>
      <c r="D34" s="115">
        <v>0</v>
      </c>
      <c r="E34" s="116">
        <f t="shared" si="1"/>
        <v>0</v>
      </c>
      <c r="F34" s="115"/>
      <c r="G34" s="115"/>
      <c r="H34" s="115"/>
      <c r="I34" s="115"/>
      <c r="J34" s="116">
        <f>E34+E34*((F34+G34+H34+I34)/100)</f>
        <v>0</v>
      </c>
      <c r="K34" s="115">
        <v>0</v>
      </c>
      <c r="L34" s="117" t="str">
        <f>IF(ISERROR(100/K34),"",100/K34)</f>
        <v/>
      </c>
      <c r="M34" s="115"/>
      <c r="N34" s="117" t="str">
        <f>IF(ISERROR(J34/K34),"",J34/K34)</f>
        <v/>
      </c>
    </row>
    <row r="35" spans="2:14" x14ac:dyDescent="0.2">
      <c r="B35" s="113"/>
      <c r="C35" s="114"/>
      <c r="D35" s="115"/>
      <c r="E35" s="116">
        <f t="shared" si="1"/>
        <v>0</v>
      </c>
      <c r="F35" s="115"/>
      <c r="G35" s="115"/>
      <c r="H35" s="115"/>
      <c r="I35" s="115"/>
      <c r="J35" s="116">
        <f>E35+E35*((F35+G35+H35+I35)/100)</f>
        <v>0</v>
      </c>
      <c r="K35" s="115"/>
      <c r="L35" s="117" t="str">
        <f t="shared" ref="L35:L36" si="3">IF(ISERROR(100/K35),"",100/K35)</f>
        <v/>
      </c>
      <c r="M35" s="115"/>
      <c r="N35" s="116" t="str">
        <f>IF(ISERROR(J35/K35),"",J35/K35)</f>
        <v/>
      </c>
    </row>
    <row r="36" spans="2:14" x14ac:dyDescent="0.2">
      <c r="B36" s="113"/>
      <c r="C36" s="114"/>
      <c r="D36" s="115"/>
      <c r="E36" s="116">
        <f t="shared" si="1"/>
        <v>0</v>
      </c>
      <c r="F36" s="115"/>
      <c r="G36" s="115"/>
      <c r="H36" s="115"/>
      <c r="I36" s="115"/>
      <c r="J36" s="116">
        <f>E36+E36*((F36+G36+H36+I36)/100)</f>
        <v>0</v>
      </c>
      <c r="K36" s="115"/>
      <c r="L36" s="117" t="str">
        <f t="shared" si="3"/>
        <v/>
      </c>
      <c r="M36" s="115"/>
      <c r="N36" s="116" t="str">
        <f>IF(ISERROR(J36/K36),"",J36/K36)</f>
        <v/>
      </c>
    </row>
    <row r="37" spans="2:14" x14ac:dyDescent="0.2">
      <c r="B37" s="222" t="s">
        <v>75</v>
      </c>
      <c r="C37" s="223"/>
      <c r="D37" s="223"/>
      <c r="E37" s="223"/>
      <c r="F37" s="223"/>
      <c r="G37" s="223"/>
      <c r="H37" s="223"/>
      <c r="I37" s="223"/>
      <c r="J37" s="223"/>
      <c r="K37" s="223"/>
      <c r="L37" s="223"/>
      <c r="M37" s="223"/>
      <c r="N37" s="224"/>
    </row>
    <row r="38" spans="2:14" x14ac:dyDescent="0.2">
      <c r="B38" s="113"/>
      <c r="C38" s="115">
        <v>0</v>
      </c>
      <c r="D38" s="115">
        <v>0</v>
      </c>
      <c r="E38" s="116">
        <f t="shared" si="1"/>
        <v>0</v>
      </c>
      <c r="F38" s="115"/>
      <c r="G38" s="115"/>
      <c r="H38" s="115"/>
      <c r="I38" s="115"/>
      <c r="J38" s="116">
        <f>E38+E38*((F38+G38+H38+I38)/100)</f>
        <v>0</v>
      </c>
      <c r="K38" s="115">
        <v>0</v>
      </c>
      <c r="L38" s="117" t="str">
        <f>IF(ISERROR(100/K38),"",100/K38)</f>
        <v/>
      </c>
      <c r="M38" s="115"/>
      <c r="N38" s="116" t="str">
        <f>IF(ISERROR(J38/K38),"",J38/K38)</f>
        <v/>
      </c>
    </row>
    <row r="39" spans="2:14" x14ac:dyDescent="0.2">
      <c r="B39" s="113"/>
      <c r="C39" s="119">
        <v>0</v>
      </c>
      <c r="D39" s="115">
        <v>0</v>
      </c>
      <c r="E39" s="116">
        <f t="shared" si="1"/>
        <v>0</v>
      </c>
      <c r="F39" s="115"/>
      <c r="G39" s="115"/>
      <c r="H39" s="115"/>
      <c r="I39" s="115"/>
      <c r="J39" s="116">
        <f>E39+E39*((F39+G39+H39+I39)/100)</f>
        <v>0</v>
      </c>
      <c r="K39" s="115">
        <v>0</v>
      </c>
      <c r="L39" s="117" t="str">
        <f t="shared" ref="L39:L40" si="4">IF(ISERROR(100/K39),"",100/K39)</f>
        <v/>
      </c>
      <c r="M39" s="115"/>
      <c r="N39" s="116" t="str">
        <f>IF(ISERROR(J39/K39),"",J39/K39)</f>
        <v/>
      </c>
    </row>
    <row r="40" spans="2:14" x14ac:dyDescent="0.2">
      <c r="B40" s="113"/>
      <c r="C40" s="120"/>
      <c r="D40" s="115"/>
      <c r="E40" s="116">
        <f t="shared" si="1"/>
        <v>0</v>
      </c>
      <c r="F40" s="115"/>
      <c r="G40" s="115"/>
      <c r="H40" s="115"/>
      <c r="I40" s="115"/>
      <c r="J40" s="116">
        <f>E40+E40*((F40+G40+H40+I40)/100)</f>
        <v>0</v>
      </c>
      <c r="K40" s="115"/>
      <c r="L40" s="117" t="str">
        <f t="shared" si="4"/>
        <v/>
      </c>
      <c r="M40" s="115"/>
      <c r="N40" s="116" t="str">
        <f>IF(ISERROR(J40/K40),"",J40/K40)</f>
        <v/>
      </c>
    </row>
    <row r="41" spans="2:14" x14ac:dyDescent="0.2">
      <c r="B41" s="215" t="s">
        <v>76</v>
      </c>
      <c r="C41" s="216"/>
      <c r="D41" s="216"/>
      <c r="E41" s="216"/>
      <c r="F41" s="216"/>
      <c r="G41" s="216"/>
      <c r="H41" s="216"/>
      <c r="I41" s="216"/>
      <c r="J41" s="216"/>
      <c r="K41" s="216"/>
      <c r="L41" s="216"/>
      <c r="M41" s="216"/>
      <c r="N41" s="217"/>
    </row>
    <row r="42" spans="2:14" x14ac:dyDescent="0.2">
      <c r="B42" s="113"/>
      <c r="C42" s="115">
        <v>0</v>
      </c>
      <c r="D42" s="115">
        <v>0</v>
      </c>
      <c r="E42" s="116">
        <f t="shared" si="1"/>
        <v>0</v>
      </c>
      <c r="F42" s="115"/>
      <c r="G42" s="115"/>
      <c r="H42" s="115"/>
      <c r="I42" s="115"/>
      <c r="J42" s="116">
        <f>E42+E42*((F42+G42+H42+I42)/100)</f>
        <v>0</v>
      </c>
      <c r="K42" s="115">
        <v>0</v>
      </c>
      <c r="L42" s="117" t="str">
        <f>IF(ISERROR(100/K42),"",100/K42)</f>
        <v/>
      </c>
      <c r="M42" s="115"/>
      <c r="N42" s="117" t="str">
        <f>IF(ISERROR(J42/K42),"",J42/K42)</f>
        <v/>
      </c>
    </row>
    <row r="43" spans="2:14" x14ac:dyDescent="0.2">
      <c r="B43" s="113"/>
      <c r="C43" s="115"/>
      <c r="D43" s="115"/>
      <c r="E43" s="116">
        <f t="shared" si="1"/>
        <v>0</v>
      </c>
      <c r="F43" s="115"/>
      <c r="G43" s="115"/>
      <c r="H43" s="115"/>
      <c r="I43" s="115"/>
      <c r="J43" s="116">
        <f>E43+E43*((F43+G43+H43+I43)/100)</f>
        <v>0</v>
      </c>
      <c r="K43" s="115"/>
      <c r="L43" s="117" t="str">
        <f t="shared" ref="L43:L44" si="5">IF(ISERROR(100/K43),"",100/K43)</f>
        <v/>
      </c>
      <c r="M43" s="115"/>
      <c r="N43" s="116" t="str">
        <f>IF(ISERROR(J43/K43),"",J43/K43)</f>
        <v/>
      </c>
    </row>
    <row r="44" spans="2:14" x14ac:dyDescent="0.2">
      <c r="B44" s="113"/>
      <c r="C44" s="120"/>
      <c r="D44" s="115"/>
      <c r="E44" s="116">
        <f t="shared" si="1"/>
        <v>0</v>
      </c>
      <c r="F44" s="115"/>
      <c r="G44" s="115"/>
      <c r="H44" s="115"/>
      <c r="I44" s="115"/>
      <c r="J44" s="116">
        <f>E44+E44*((F44+G44+H44+I44)/100)</f>
        <v>0</v>
      </c>
      <c r="K44" s="115"/>
      <c r="L44" s="117" t="str">
        <f t="shared" si="5"/>
        <v/>
      </c>
      <c r="M44" s="115"/>
      <c r="N44" s="116" t="str">
        <f>IF(ISERROR(J44/K44),"",J44/K44)</f>
        <v/>
      </c>
    </row>
    <row r="45" spans="2:14" x14ac:dyDescent="0.2">
      <c r="B45" s="218" t="s">
        <v>89</v>
      </c>
      <c r="C45" s="219"/>
      <c r="D45" s="219"/>
      <c r="E45" s="219"/>
      <c r="F45" s="219"/>
      <c r="G45" s="219"/>
      <c r="H45" s="219"/>
      <c r="I45" s="219"/>
      <c r="J45" s="121">
        <f>SUBTOTAL(9,J23:J44)</f>
        <v>0</v>
      </c>
      <c r="K45" s="122"/>
      <c r="L45" s="122"/>
      <c r="M45" s="123">
        <f>SUBTOTAL(9,M23:M44)</f>
        <v>0</v>
      </c>
      <c r="N45" s="121">
        <f>SUBTOTAL(9,N23:N44)</f>
        <v>0</v>
      </c>
    </row>
    <row r="46" spans="2:14" s="1" customFormat="1" x14ac:dyDescent="0.2">
      <c r="B46" s="125"/>
      <c r="C46" s="125"/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5"/>
    </row>
    <row r="47" spans="2:14" s="1" customFormat="1" x14ac:dyDescent="0.2">
      <c r="B47" s="125"/>
      <c r="C47" s="125"/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25"/>
    </row>
    <row r="48" spans="2:14" s="1" customFormat="1" x14ac:dyDescent="0.2"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</row>
    <row r="49" spans="2:14" s="1" customFormat="1" x14ac:dyDescent="0.2">
      <c r="B49" s="125"/>
      <c r="C49" s="125"/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5"/>
    </row>
    <row r="50" spans="2:14" s="1" customFormat="1" x14ac:dyDescent="0.2">
      <c r="B50" s="125"/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</row>
    <row r="51" spans="2:14" s="1" customFormat="1" x14ac:dyDescent="0.2">
      <c r="B51" s="125"/>
      <c r="C51" s="125"/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</row>
    <row r="52" spans="2:14" s="1" customFormat="1" x14ac:dyDescent="0.2">
      <c r="B52" s="125"/>
      <c r="C52" s="125"/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</row>
    <row r="53" spans="2:14" s="1" customFormat="1" x14ac:dyDescent="0.2">
      <c r="B53" s="125"/>
      <c r="C53" s="125"/>
      <c r="D53" s="125"/>
      <c r="E53" s="125"/>
      <c r="F53" s="125"/>
      <c r="G53" s="125"/>
      <c r="H53" s="125"/>
      <c r="I53" s="125"/>
      <c r="J53" s="125"/>
      <c r="K53" s="125"/>
      <c r="L53" s="125"/>
      <c r="M53" s="125"/>
      <c r="N53" s="125"/>
    </row>
    <row r="54" spans="2:14" s="1" customFormat="1" x14ac:dyDescent="0.2">
      <c r="B54" s="125"/>
      <c r="C54" s="125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</row>
    <row r="55" spans="2:14" s="1" customFormat="1" x14ac:dyDescent="0.2">
      <c r="B55" s="125"/>
      <c r="C55" s="125"/>
      <c r="D55" s="125"/>
      <c r="E55" s="125"/>
      <c r="F55" s="125"/>
      <c r="G55" s="125"/>
      <c r="H55" s="125"/>
      <c r="I55" s="125"/>
      <c r="J55" s="125"/>
      <c r="K55" s="125"/>
      <c r="L55" s="125"/>
      <c r="M55" s="125"/>
      <c r="N55" s="125"/>
    </row>
    <row r="56" spans="2:14" s="1" customFormat="1" x14ac:dyDescent="0.2">
      <c r="B56" s="125"/>
      <c r="C56" s="125"/>
      <c r="D56" s="125"/>
      <c r="E56" s="125"/>
      <c r="F56" s="125"/>
      <c r="G56" s="125"/>
      <c r="H56" s="125"/>
      <c r="I56" s="125"/>
      <c r="J56" s="125"/>
      <c r="K56" s="125"/>
      <c r="L56" s="125"/>
      <c r="M56" s="125"/>
      <c r="N56" s="125"/>
    </row>
    <row r="57" spans="2:14" s="1" customFormat="1" x14ac:dyDescent="0.2"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</row>
    <row r="58" spans="2:14" s="1" customFormat="1" x14ac:dyDescent="0.2"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</row>
    <row r="59" spans="2:14" s="1" customFormat="1" x14ac:dyDescent="0.2">
      <c r="B59" s="125"/>
      <c r="C59" s="125"/>
      <c r="D59" s="125"/>
      <c r="E59" s="125"/>
      <c r="F59" s="125"/>
      <c r="G59" s="125"/>
      <c r="H59" s="125"/>
      <c r="I59" s="125"/>
      <c r="J59" s="125"/>
      <c r="K59" s="125"/>
      <c r="L59" s="125"/>
      <c r="M59" s="125"/>
      <c r="N59" s="125"/>
    </row>
    <row r="60" spans="2:14" s="1" customFormat="1" x14ac:dyDescent="0.2">
      <c r="B60" s="125"/>
      <c r="C60" s="125"/>
      <c r="D60" s="125"/>
      <c r="E60" s="125"/>
      <c r="F60" s="125"/>
      <c r="G60" s="125"/>
      <c r="H60" s="125"/>
      <c r="I60" s="125"/>
      <c r="J60" s="125"/>
      <c r="K60" s="125"/>
      <c r="L60" s="125"/>
      <c r="M60" s="125"/>
      <c r="N60" s="125"/>
    </row>
    <row r="61" spans="2:14" s="1" customFormat="1" x14ac:dyDescent="0.2">
      <c r="B61" s="125"/>
      <c r="C61" s="125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</row>
    <row r="62" spans="2:14" s="1" customFormat="1" x14ac:dyDescent="0.2">
      <c r="B62" s="125"/>
      <c r="C62" s="125"/>
      <c r="D62" s="125"/>
      <c r="E62" s="125"/>
      <c r="F62" s="125"/>
      <c r="G62" s="125"/>
      <c r="H62" s="125"/>
      <c r="I62" s="125"/>
      <c r="J62" s="125"/>
      <c r="K62" s="125"/>
      <c r="L62" s="125"/>
      <c r="M62" s="125"/>
      <c r="N62" s="125"/>
    </row>
    <row r="63" spans="2:14" s="1" customFormat="1" x14ac:dyDescent="0.2">
      <c r="B63" s="125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</row>
    <row r="64" spans="2:14" s="1" customFormat="1" x14ac:dyDescent="0.2">
      <c r="B64" s="125"/>
      <c r="C64" s="125"/>
      <c r="D64" s="125"/>
      <c r="E64" s="125"/>
      <c r="F64" s="125"/>
      <c r="G64" s="125"/>
      <c r="H64" s="125"/>
      <c r="I64" s="125"/>
      <c r="J64" s="125"/>
      <c r="K64" s="125"/>
      <c r="L64" s="125"/>
      <c r="M64" s="125"/>
      <c r="N64" s="125"/>
    </row>
    <row r="65" spans="2:14" s="1" customFormat="1" x14ac:dyDescent="0.2">
      <c r="B65" s="125"/>
      <c r="C65" s="125"/>
      <c r="D65" s="125"/>
      <c r="E65" s="125"/>
      <c r="F65" s="125"/>
      <c r="G65" s="125"/>
      <c r="H65" s="125"/>
      <c r="I65" s="125"/>
      <c r="J65" s="125"/>
      <c r="K65" s="125"/>
      <c r="L65" s="125"/>
      <c r="M65" s="125"/>
      <c r="N65" s="125"/>
    </row>
    <row r="66" spans="2:14" s="1" customFormat="1" x14ac:dyDescent="0.2">
      <c r="B66" s="125"/>
      <c r="C66" s="125"/>
      <c r="D66" s="125"/>
      <c r="E66" s="125"/>
      <c r="F66" s="125"/>
      <c r="G66" s="125"/>
      <c r="H66" s="125"/>
      <c r="I66" s="125"/>
      <c r="J66" s="125"/>
      <c r="K66" s="125"/>
      <c r="L66" s="125"/>
      <c r="M66" s="125"/>
      <c r="N66" s="125"/>
    </row>
    <row r="67" spans="2:14" s="1" customFormat="1" x14ac:dyDescent="0.2">
      <c r="B67" s="125"/>
      <c r="C67" s="125"/>
      <c r="D67" s="125"/>
      <c r="E67" s="125"/>
      <c r="F67" s="125"/>
      <c r="G67" s="125"/>
      <c r="H67" s="125"/>
      <c r="I67" s="125"/>
      <c r="J67" s="125"/>
      <c r="K67" s="125"/>
      <c r="L67" s="125"/>
      <c r="M67" s="125"/>
      <c r="N67" s="125"/>
    </row>
    <row r="68" spans="2:14" s="1" customFormat="1" x14ac:dyDescent="0.2">
      <c r="B68" s="125"/>
      <c r="C68" s="125"/>
      <c r="D68" s="125"/>
      <c r="E68" s="125"/>
      <c r="F68" s="125"/>
      <c r="G68" s="125"/>
      <c r="H68" s="125"/>
      <c r="I68" s="125"/>
      <c r="J68" s="125"/>
      <c r="K68" s="125"/>
      <c r="L68" s="125"/>
      <c r="M68" s="125"/>
      <c r="N68" s="125"/>
    </row>
    <row r="69" spans="2:14" s="1" customFormat="1" x14ac:dyDescent="0.2">
      <c r="B69" s="125"/>
      <c r="C69" s="125"/>
      <c r="D69" s="125"/>
      <c r="E69" s="125"/>
      <c r="F69" s="125"/>
      <c r="G69" s="125"/>
      <c r="H69" s="125"/>
      <c r="I69" s="125"/>
      <c r="J69" s="125"/>
      <c r="K69" s="125"/>
      <c r="L69" s="125"/>
      <c r="M69" s="125"/>
      <c r="N69" s="125"/>
    </row>
    <row r="70" spans="2:14" s="1" customFormat="1" x14ac:dyDescent="0.2">
      <c r="B70" s="125"/>
      <c r="C70" s="125"/>
      <c r="D70" s="125"/>
      <c r="E70" s="125"/>
      <c r="F70" s="125"/>
      <c r="G70" s="125"/>
      <c r="H70" s="125"/>
      <c r="I70" s="125"/>
      <c r="J70" s="125"/>
      <c r="K70" s="125"/>
      <c r="L70" s="125"/>
      <c r="M70" s="125"/>
      <c r="N70" s="125"/>
    </row>
    <row r="71" spans="2:14" s="1" customFormat="1" x14ac:dyDescent="0.2">
      <c r="B71" s="125"/>
      <c r="C71" s="125"/>
      <c r="D71" s="125"/>
      <c r="E71" s="125"/>
      <c r="F71" s="125"/>
      <c r="G71" s="125"/>
      <c r="H71" s="125"/>
      <c r="I71" s="125"/>
      <c r="J71" s="125"/>
      <c r="K71" s="125"/>
      <c r="L71" s="125"/>
      <c r="M71" s="125"/>
      <c r="N71" s="125"/>
    </row>
    <row r="72" spans="2:14" s="1" customFormat="1" x14ac:dyDescent="0.2">
      <c r="B72" s="125"/>
      <c r="C72" s="125"/>
      <c r="D72" s="125"/>
      <c r="E72" s="125"/>
      <c r="F72" s="125"/>
      <c r="G72" s="125"/>
      <c r="H72" s="125"/>
      <c r="I72" s="125"/>
      <c r="J72" s="125"/>
      <c r="K72" s="125"/>
      <c r="L72" s="125"/>
      <c r="M72" s="125"/>
      <c r="N72" s="125"/>
    </row>
    <row r="73" spans="2:14" s="1" customFormat="1" x14ac:dyDescent="0.2">
      <c r="B73" s="125"/>
      <c r="C73" s="125"/>
      <c r="D73" s="125"/>
      <c r="E73" s="125"/>
      <c r="F73" s="125"/>
      <c r="G73" s="125"/>
      <c r="H73" s="125"/>
      <c r="I73" s="125"/>
      <c r="J73" s="125"/>
      <c r="K73" s="125"/>
      <c r="L73" s="125"/>
      <c r="M73" s="125"/>
      <c r="N73" s="125"/>
    </row>
    <row r="74" spans="2:14" s="1" customFormat="1" x14ac:dyDescent="0.2">
      <c r="B74" s="125"/>
      <c r="C74" s="125"/>
      <c r="D74" s="125"/>
      <c r="E74" s="125"/>
      <c r="F74" s="125"/>
      <c r="G74" s="125"/>
      <c r="H74" s="125"/>
      <c r="I74" s="125"/>
      <c r="J74" s="125"/>
      <c r="K74" s="125"/>
      <c r="L74" s="125"/>
      <c r="M74" s="125"/>
      <c r="N74" s="125"/>
    </row>
    <row r="75" spans="2:14" s="1" customFormat="1" x14ac:dyDescent="0.2">
      <c r="B75" s="125"/>
      <c r="C75" s="125"/>
      <c r="D75" s="125"/>
      <c r="E75" s="125"/>
      <c r="F75" s="125"/>
      <c r="G75" s="125"/>
      <c r="H75" s="125"/>
      <c r="I75" s="125"/>
      <c r="J75" s="125"/>
      <c r="K75" s="125"/>
      <c r="L75" s="125"/>
      <c r="M75" s="125"/>
      <c r="N75" s="125"/>
    </row>
    <row r="76" spans="2:14" s="1" customFormat="1" x14ac:dyDescent="0.2">
      <c r="B76" s="125"/>
      <c r="C76" s="125"/>
      <c r="D76" s="125"/>
      <c r="E76" s="125"/>
      <c r="F76" s="125"/>
      <c r="G76" s="125"/>
      <c r="H76" s="125"/>
      <c r="I76" s="125"/>
      <c r="J76" s="125"/>
      <c r="K76" s="125"/>
      <c r="L76" s="125"/>
      <c r="M76" s="125"/>
      <c r="N76" s="125"/>
    </row>
    <row r="77" spans="2:14" s="1" customFormat="1" x14ac:dyDescent="0.2">
      <c r="B77" s="125"/>
      <c r="C77" s="125"/>
      <c r="D77" s="125"/>
      <c r="E77" s="125"/>
      <c r="F77" s="125"/>
      <c r="G77" s="125"/>
      <c r="H77" s="125"/>
      <c r="I77" s="125"/>
      <c r="J77" s="125"/>
      <c r="K77" s="125"/>
      <c r="L77" s="125"/>
      <c r="M77" s="125"/>
      <c r="N77" s="125"/>
    </row>
    <row r="78" spans="2:14" s="1" customFormat="1" x14ac:dyDescent="0.2">
      <c r="B78" s="125"/>
      <c r="C78" s="125"/>
      <c r="D78" s="125"/>
      <c r="E78" s="125"/>
      <c r="F78" s="125"/>
      <c r="G78" s="125"/>
      <c r="H78" s="125"/>
      <c r="I78" s="125"/>
      <c r="J78" s="125"/>
      <c r="K78" s="125"/>
      <c r="L78" s="125"/>
      <c r="M78" s="125"/>
      <c r="N78" s="125"/>
    </row>
    <row r="79" spans="2:14" s="1" customFormat="1" x14ac:dyDescent="0.2">
      <c r="B79" s="125"/>
      <c r="C79" s="125"/>
      <c r="D79" s="125"/>
      <c r="E79" s="125"/>
      <c r="F79" s="125"/>
      <c r="G79" s="125"/>
      <c r="H79" s="125"/>
      <c r="I79" s="125"/>
      <c r="J79" s="125"/>
      <c r="K79" s="125"/>
      <c r="L79" s="125"/>
      <c r="M79" s="125"/>
      <c r="N79" s="125"/>
    </row>
    <row r="80" spans="2:14" s="1" customFormat="1" x14ac:dyDescent="0.2">
      <c r="B80" s="125"/>
      <c r="C80" s="125"/>
      <c r="D80" s="125"/>
      <c r="E80" s="125"/>
      <c r="F80" s="125"/>
      <c r="G80" s="125"/>
      <c r="H80" s="125"/>
      <c r="I80" s="125"/>
      <c r="J80" s="125"/>
      <c r="K80" s="125"/>
      <c r="L80" s="125"/>
      <c r="M80" s="125"/>
      <c r="N80" s="125"/>
    </row>
    <row r="81" spans="2:14" s="1" customFormat="1" x14ac:dyDescent="0.2">
      <c r="B81" s="125"/>
      <c r="C81" s="125"/>
      <c r="D81" s="125"/>
      <c r="E81" s="125"/>
      <c r="F81" s="125"/>
      <c r="G81" s="125"/>
      <c r="H81" s="125"/>
      <c r="I81" s="125"/>
      <c r="J81" s="125"/>
      <c r="K81" s="125"/>
      <c r="L81" s="125"/>
      <c r="M81" s="125"/>
      <c r="N81" s="125"/>
    </row>
    <row r="82" spans="2:14" s="1" customFormat="1" x14ac:dyDescent="0.2">
      <c r="B82" s="125"/>
      <c r="C82" s="125"/>
      <c r="D82" s="125"/>
      <c r="E82" s="125"/>
      <c r="F82" s="125"/>
      <c r="G82" s="125"/>
      <c r="H82" s="125"/>
      <c r="I82" s="125"/>
      <c r="J82" s="125"/>
      <c r="K82" s="125"/>
      <c r="L82" s="125"/>
      <c r="M82" s="125"/>
      <c r="N82" s="125"/>
    </row>
    <row r="83" spans="2:14" s="1" customFormat="1" x14ac:dyDescent="0.2">
      <c r="B83" s="125"/>
      <c r="C83" s="125"/>
      <c r="D83" s="125"/>
      <c r="E83" s="125"/>
      <c r="F83" s="125"/>
      <c r="G83" s="125"/>
      <c r="H83" s="125"/>
      <c r="I83" s="125"/>
      <c r="J83" s="125"/>
      <c r="K83" s="125"/>
      <c r="L83" s="125"/>
      <c r="M83" s="125"/>
      <c r="N83" s="125"/>
    </row>
    <row r="84" spans="2:14" s="1" customFormat="1" x14ac:dyDescent="0.2">
      <c r="B84" s="125"/>
      <c r="C84" s="125"/>
      <c r="D84" s="125"/>
      <c r="E84" s="125"/>
      <c r="F84" s="125"/>
      <c r="G84" s="125"/>
      <c r="H84" s="125"/>
      <c r="I84" s="125"/>
      <c r="J84" s="125"/>
      <c r="K84" s="125"/>
      <c r="L84" s="125"/>
      <c r="M84" s="125"/>
      <c r="N84" s="125"/>
    </row>
    <row r="85" spans="2:14" s="1" customFormat="1" x14ac:dyDescent="0.2">
      <c r="B85" s="125"/>
      <c r="C85" s="125"/>
      <c r="D85" s="125"/>
      <c r="E85" s="125"/>
      <c r="F85" s="125"/>
      <c r="G85" s="125"/>
      <c r="H85" s="125"/>
      <c r="I85" s="125"/>
      <c r="J85" s="125"/>
      <c r="K85" s="125"/>
      <c r="L85" s="125"/>
      <c r="M85" s="125"/>
      <c r="N85" s="125"/>
    </row>
    <row r="86" spans="2:14" s="1" customFormat="1" x14ac:dyDescent="0.2">
      <c r="B86" s="125"/>
      <c r="C86" s="125"/>
      <c r="D86" s="125"/>
      <c r="E86" s="125"/>
      <c r="F86" s="125"/>
      <c r="G86" s="125"/>
      <c r="H86" s="125"/>
      <c r="I86" s="125"/>
      <c r="J86" s="125"/>
      <c r="K86" s="125"/>
      <c r="L86" s="125"/>
      <c r="M86" s="125"/>
      <c r="N86" s="125"/>
    </row>
    <row r="87" spans="2:14" s="1" customFormat="1" x14ac:dyDescent="0.2">
      <c r="B87" s="125"/>
      <c r="C87" s="125"/>
      <c r="D87" s="125"/>
      <c r="E87" s="125"/>
      <c r="F87" s="125"/>
      <c r="G87" s="125"/>
      <c r="H87" s="125"/>
      <c r="I87" s="125"/>
      <c r="J87" s="125"/>
      <c r="K87" s="125"/>
      <c r="L87" s="125"/>
      <c r="M87" s="125"/>
      <c r="N87" s="125"/>
    </row>
    <row r="88" spans="2:14" s="1" customFormat="1" x14ac:dyDescent="0.2">
      <c r="B88" s="125"/>
      <c r="C88" s="125"/>
      <c r="D88" s="125"/>
      <c r="E88" s="125"/>
      <c r="F88" s="125"/>
      <c r="G88" s="125"/>
      <c r="H88" s="125"/>
      <c r="I88" s="125"/>
      <c r="J88" s="125"/>
      <c r="K88" s="125"/>
      <c r="L88" s="125"/>
      <c r="M88" s="125"/>
      <c r="N88" s="125"/>
    </row>
    <row r="89" spans="2:14" s="1" customFormat="1" x14ac:dyDescent="0.2">
      <c r="B89" s="125"/>
      <c r="C89" s="125"/>
      <c r="D89" s="125"/>
      <c r="E89" s="125"/>
      <c r="F89" s="125"/>
      <c r="G89" s="125"/>
      <c r="H89" s="125"/>
      <c r="I89" s="125"/>
      <c r="J89" s="125"/>
      <c r="K89" s="125"/>
      <c r="L89" s="125"/>
      <c r="M89" s="125"/>
      <c r="N89" s="125"/>
    </row>
    <row r="90" spans="2:14" s="1" customFormat="1" x14ac:dyDescent="0.2">
      <c r="B90" s="125"/>
      <c r="C90" s="125"/>
      <c r="D90" s="125"/>
      <c r="E90" s="125"/>
      <c r="F90" s="125"/>
      <c r="G90" s="125"/>
      <c r="H90" s="125"/>
      <c r="I90" s="125"/>
      <c r="J90" s="125"/>
      <c r="K90" s="125"/>
      <c r="L90" s="125"/>
      <c r="M90" s="125"/>
      <c r="N90" s="125"/>
    </row>
    <row r="91" spans="2:14" s="1" customFormat="1" x14ac:dyDescent="0.2">
      <c r="B91" s="125"/>
      <c r="C91" s="125"/>
      <c r="D91" s="125"/>
      <c r="E91" s="125"/>
      <c r="F91" s="125"/>
      <c r="G91" s="125"/>
      <c r="H91" s="125"/>
      <c r="I91" s="125"/>
      <c r="J91" s="125"/>
      <c r="K91" s="125"/>
      <c r="L91" s="125"/>
      <c r="M91" s="125"/>
      <c r="N91" s="125"/>
    </row>
    <row r="92" spans="2:14" s="1" customFormat="1" x14ac:dyDescent="0.2">
      <c r="B92" s="125"/>
      <c r="C92" s="125"/>
      <c r="D92" s="125"/>
      <c r="E92" s="125"/>
      <c r="F92" s="125"/>
      <c r="G92" s="125"/>
      <c r="H92" s="125"/>
      <c r="I92" s="125"/>
      <c r="J92" s="125"/>
      <c r="K92" s="125"/>
      <c r="L92" s="125"/>
      <c r="M92" s="125"/>
      <c r="N92" s="125"/>
    </row>
    <row r="93" spans="2:14" s="1" customFormat="1" x14ac:dyDescent="0.2">
      <c r="B93" s="125"/>
      <c r="C93" s="125"/>
      <c r="D93" s="125"/>
      <c r="E93" s="125"/>
      <c r="F93" s="125"/>
      <c r="G93" s="125"/>
      <c r="H93" s="125"/>
      <c r="I93" s="125"/>
      <c r="J93" s="125"/>
      <c r="K93" s="125"/>
      <c r="L93" s="125"/>
      <c r="M93" s="125"/>
      <c r="N93" s="125"/>
    </row>
    <row r="94" spans="2:14" s="1" customFormat="1" x14ac:dyDescent="0.2">
      <c r="B94" s="125"/>
      <c r="C94" s="125"/>
      <c r="D94" s="125"/>
      <c r="E94" s="125"/>
      <c r="F94" s="125"/>
      <c r="G94" s="125"/>
      <c r="H94" s="125"/>
      <c r="I94" s="125"/>
      <c r="J94" s="125"/>
      <c r="K94" s="125"/>
      <c r="L94" s="125"/>
      <c r="M94" s="125"/>
      <c r="N94" s="125"/>
    </row>
    <row r="95" spans="2:14" s="1" customFormat="1" x14ac:dyDescent="0.2">
      <c r="B95" s="125"/>
      <c r="C95" s="125"/>
      <c r="D95" s="125"/>
      <c r="E95" s="125"/>
      <c r="F95" s="125"/>
      <c r="G95" s="125"/>
      <c r="H95" s="125"/>
      <c r="I95" s="125"/>
      <c r="J95" s="125"/>
      <c r="K95" s="125"/>
      <c r="L95" s="125"/>
      <c r="M95" s="125"/>
      <c r="N95" s="125"/>
    </row>
    <row r="96" spans="2:14" s="1" customFormat="1" x14ac:dyDescent="0.2">
      <c r="B96" s="125"/>
      <c r="C96" s="125"/>
      <c r="D96" s="125"/>
      <c r="E96" s="125"/>
      <c r="F96" s="125"/>
      <c r="G96" s="125"/>
      <c r="H96" s="125"/>
      <c r="I96" s="125"/>
      <c r="J96" s="125"/>
      <c r="K96" s="125"/>
      <c r="L96" s="125"/>
      <c r="M96" s="125"/>
      <c r="N96" s="125"/>
    </row>
    <row r="97" spans="2:14" s="1" customFormat="1" x14ac:dyDescent="0.2">
      <c r="B97" s="125"/>
      <c r="C97" s="125"/>
      <c r="D97" s="125"/>
      <c r="E97" s="125"/>
      <c r="F97" s="125"/>
      <c r="G97" s="125"/>
      <c r="H97" s="125"/>
      <c r="I97" s="125"/>
      <c r="J97" s="125"/>
      <c r="K97" s="125"/>
      <c r="L97" s="125"/>
      <c r="M97" s="125"/>
      <c r="N97" s="125"/>
    </row>
    <row r="98" spans="2:14" s="1" customFormat="1" x14ac:dyDescent="0.2">
      <c r="B98" s="125"/>
      <c r="C98" s="125"/>
      <c r="D98" s="125"/>
      <c r="E98" s="125"/>
      <c r="F98" s="125"/>
      <c r="G98" s="125"/>
      <c r="H98" s="125"/>
      <c r="I98" s="125"/>
      <c r="J98" s="125"/>
      <c r="K98" s="125"/>
      <c r="L98" s="125"/>
      <c r="M98" s="125"/>
      <c r="N98" s="125"/>
    </row>
    <row r="99" spans="2:14" s="1" customFormat="1" x14ac:dyDescent="0.2">
      <c r="B99" s="125"/>
      <c r="C99" s="125"/>
      <c r="D99" s="125"/>
      <c r="E99" s="125"/>
      <c r="F99" s="125"/>
      <c r="G99" s="125"/>
      <c r="H99" s="125"/>
      <c r="I99" s="125"/>
      <c r="J99" s="125"/>
      <c r="K99" s="125"/>
      <c r="L99" s="125"/>
      <c r="M99" s="125"/>
      <c r="N99" s="125"/>
    </row>
    <row r="100" spans="2:14" s="1" customFormat="1" x14ac:dyDescent="0.2">
      <c r="B100" s="125"/>
      <c r="C100" s="125"/>
      <c r="D100" s="125"/>
      <c r="E100" s="125"/>
      <c r="F100" s="125"/>
      <c r="G100" s="125"/>
      <c r="H100" s="125"/>
      <c r="I100" s="125"/>
      <c r="J100" s="125"/>
      <c r="K100" s="125"/>
      <c r="L100" s="125"/>
      <c r="M100" s="125"/>
      <c r="N100" s="125"/>
    </row>
    <row r="101" spans="2:14" s="1" customFormat="1" x14ac:dyDescent="0.2">
      <c r="B101" s="125"/>
      <c r="C101" s="125"/>
      <c r="D101" s="125"/>
      <c r="E101" s="125"/>
      <c r="F101" s="125"/>
      <c r="G101" s="125"/>
      <c r="H101" s="125"/>
      <c r="I101" s="125"/>
      <c r="J101" s="125"/>
      <c r="K101" s="125"/>
      <c r="L101" s="125"/>
      <c r="M101" s="125"/>
      <c r="N101" s="125"/>
    </row>
  </sheetData>
  <mergeCells count="9">
    <mergeCell ref="B41:N41"/>
    <mergeCell ref="B45:I45"/>
    <mergeCell ref="B1:M1"/>
    <mergeCell ref="B20:J21"/>
    <mergeCell ref="K20:N21"/>
    <mergeCell ref="B23:N23"/>
    <mergeCell ref="B28:N28"/>
    <mergeCell ref="B33:N33"/>
    <mergeCell ref="B37:N37"/>
  </mergeCell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7"/>
  <dimension ref="A3:L10"/>
  <sheetViews>
    <sheetView zoomScale="70" zoomScaleNormal="70" workbookViewId="0">
      <selection activeCell="H10" sqref="H10"/>
    </sheetView>
  </sheetViews>
  <sheetFormatPr baseColWidth="10" defaultColWidth="9.1640625" defaultRowHeight="20" x14ac:dyDescent="0.2"/>
  <cols>
    <col min="1" max="1" width="43" style="18" customWidth="1"/>
    <col min="2" max="2" width="3.83203125" style="1" customWidth="1"/>
    <col min="3" max="3" width="3.6640625" style="1" customWidth="1"/>
    <col min="4" max="4" width="100.6640625" style="1" customWidth="1"/>
    <col min="5" max="5" width="5.33203125" style="1" customWidth="1"/>
    <col min="6" max="6" width="2" style="1" customWidth="1"/>
    <col min="7" max="7" width="37.33203125" style="1" customWidth="1"/>
    <col min="8" max="8" width="17.1640625" style="1" bestFit="1" customWidth="1"/>
    <col min="9" max="16384" width="9.1640625" style="1"/>
  </cols>
  <sheetData>
    <row r="3" spans="1:12" ht="33.75" customHeight="1" x14ac:dyDescent="0.2">
      <c r="B3" s="226" t="s">
        <v>84</v>
      </c>
      <c r="C3" s="226"/>
      <c r="D3" s="226"/>
      <c r="E3" s="226"/>
      <c r="F3" s="226"/>
      <c r="G3" s="226"/>
      <c r="H3" s="226"/>
      <c r="I3" s="2"/>
      <c r="J3" s="2"/>
      <c r="K3" s="2"/>
      <c r="L3" s="2"/>
    </row>
    <row r="5" spans="1:12" ht="48" customHeight="1" x14ac:dyDescent="0.2">
      <c r="A5" s="129"/>
      <c r="G5" s="17"/>
      <c r="H5" s="17"/>
    </row>
    <row r="6" spans="1:12" ht="1" customHeight="1" x14ac:dyDescent="0.2">
      <c r="A6" s="129"/>
      <c r="G6" s="17"/>
      <c r="H6" s="17"/>
    </row>
    <row r="7" spans="1:12" ht="45" customHeight="1" x14ac:dyDescent="0.2">
      <c r="A7" s="127"/>
      <c r="G7" s="225" t="s">
        <v>88</v>
      </c>
      <c r="H7" s="225"/>
    </row>
    <row r="8" spans="1:12" ht="58" customHeight="1" x14ac:dyDescent="0.2">
      <c r="A8" s="129"/>
      <c r="F8" s="7"/>
      <c r="G8" s="45" t="s">
        <v>86</v>
      </c>
      <c r="H8" s="45" t="s">
        <v>83</v>
      </c>
    </row>
    <row r="9" spans="1:12" ht="42" x14ac:dyDescent="0.2">
      <c r="A9" s="129"/>
      <c r="F9" s="6"/>
      <c r="G9" s="54" t="s">
        <v>87</v>
      </c>
      <c r="H9" s="83" t="e">
        <f>ROUND(IF(ISERROR('Исходные данные'!E14*'Режим работы (разработка)'!E30*'Основные фонды (разработка)'!M45),"",'Исходные данные'!E14*'Режим работы (разработка)'!E30*'Основные фонды (разработка)'!M45),1)</f>
        <v>#VALUE!</v>
      </c>
    </row>
    <row r="10" spans="1:12" x14ac:dyDescent="0.2">
      <c r="G10" s="17"/>
      <c r="H10" s="17"/>
    </row>
  </sheetData>
  <mergeCells count="2">
    <mergeCell ref="G7:H7"/>
    <mergeCell ref="B3:H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7A8A6-25CA-1342-9D0A-F80FC843904E}">
  <dimension ref="A1:AS59"/>
  <sheetViews>
    <sheetView workbookViewId="0">
      <selection activeCell="F24" sqref="F24"/>
    </sheetView>
  </sheetViews>
  <sheetFormatPr baseColWidth="10" defaultRowHeight="15" x14ac:dyDescent="0.2"/>
  <cols>
    <col min="1" max="1" width="10.83203125" style="1"/>
    <col min="3" max="3" width="18.83203125" customWidth="1"/>
    <col min="4" max="4" width="30.1640625" customWidth="1"/>
    <col min="5" max="5" width="22" customWidth="1"/>
    <col min="6" max="6" width="20.83203125" customWidth="1"/>
    <col min="7" max="7" width="27.33203125" customWidth="1"/>
    <col min="9" max="45" width="10.83203125" style="1"/>
  </cols>
  <sheetData>
    <row r="1" spans="2:8" ht="20" x14ac:dyDescent="0.2">
      <c r="B1" s="231" t="s">
        <v>80</v>
      </c>
      <c r="C1" s="231"/>
      <c r="D1" s="231"/>
      <c r="E1" s="231"/>
      <c r="F1" s="231"/>
      <c r="G1" s="231"/>
      <c r="H1" s="231"/>
    </row>
    <row r="2" spans="2:8" s="1" customFormat="1" x14ac:dyDescent="0.2"/>
    <row r="3" spans="2:8" s="1" customFormat="1" x14ac:dyDescent="0.2"/>
    <row r="4" spans="2:8" s="1" customFormat="1" x14ac:dyDescent="0.2"/>
    <row r="5" spans="2:8" s="1" customFormat="1" x14ac:dyDescent="0.2"/>
    <row r="6" spans="2:8" s="1" customFormat="1" x14ac:dyDescent="0.2"/>
    <row r="7" spans="2:8" s="1" customFormat="1" x14ac:dyDescent="0.2"/>
    <row r="8" spans="2:8" s="1" customFormat="1" x14ac:dyDescent="0.2"/>
    <row r="9" spans="2:8" s="1" customFormat="1" x14ac:dyDescent="0.2"/>
    <row r="10" spans="2:8" s="1" customFormat="1" x14ac:dyDescent="0.2"/>
    <row r="11" spans="2:8" s="1" customFormat="1" x14ac:dyDescent="0.2"/>
    <row r="12" spans="2:8" s="1" customFormat="1" x14ac:dyDescent="0.2"/>
    <row r="13" spans="2:8" s="1" customFormat="1" x14ac:dyDescent="0.2"/>
    <row r="14" spans="2:8" s="1" customFormat="1" x14ac:dyDescent="0.2"/>
    <row r="15" spans="2:8" s="1" customFormat="1" x14ac:dyDescent="0.2"/>
    <row r="16" spans="2:8" s="1" customFormat="1" x14ac:dyDescent="0.2"/>
    <row r="17" spans="2:8" s="1" customFormat="1" x14ac:dyDescent="0.2"/>
    <row r="18" spans="2:8" s="1" customFormat="1" x14ac:dyDescent="0.2"/>
    <row r="19" spans="2:8" s="1" customFormat="1" x14ac:dyDescent="0.2"/>
    <row r="20" spans="2:8" s="1" customFormat="1" x14ac:dyDescent="0.2"/>
    <row r="21" spans="2:8" ht="38" x14ac:dyDescent="0.2">
      <c r="B21" s="130" t="s">
        <v>77</v>
      </c>
      <c r="C21" s="130" t="s">
        <v>0</v>
      </c>
      <c r="D21" s="130" t="s">
        <v>81</v>
      </c>
      <c r="E21" s="130" t="s">
        <v>203</v>
      </c>
      <c r="F21" s="130" t="s">
        <v>82</v>
      </c>
      <c r="G21" s="130" t="s">
        <v>83</v>
      </c>
      <c r="H21" s="1"/>
    </row>
    <row r="22" spans="2:8" ht="18" x14ac:dyDescent="0.2">
      <c r="B22" s="227" t="s">
        <v>205</v>
      </c>
      <c r="C22" s="227"/>
      <c r="D22" s="227"/>
      <c r="E22" s="227"/>
      <c r="F22" s="227"/>
      <c r="G22" s="228"/>
      <c r="H22" s="1"/>
    </row>
    <row r="23" spans="2:8" ht="18" x14ac:dyDescent="0.2">
      <c r="B23" s="131"/>
      <c r="C23" s="132"/>
      <c r="D23" s="132" t="s">
        <v>59</v>
      </c>
      <c r="E23" s="132">
        <v>0</v>
      </c>
      <c r="F23" s="133">
        <v>0</v>
      </c>
      <c r="G23" s="134">
        <f t="shared" ref="G23:G27" si="0">E23*F23</f>
        <v>0</v>
      </c>
      <c r="H23" s="1"/>
    </row>
    <row r="24" spans="2:8" ht="18" x14ac:dyDescent="0.2">
      <c r="B24" s="131"/>
      <c r="C24" s="132"/>
      <c r="D24" s="132" t="s">
        <v>59</v>
      </c>
      <c r="E24" s="132">
        <v>0</v>
      </c>
      <c r="F24" s="132">
        <v>0</v>
      </c>
      <c r="G24" s="134">
        <f t="shared" si="0"/>
        <v>0</v>
      </c>
      <c r="H24" s="1"/>
    </row>
    <row r="25" spans="2:8" ht="18" x14ac:dyDescent="0.2">
      <c r="B25" s="131"/>
      <c r="C25" s="132"/>
      <c r="D25" s="132" t="s">
        <v>59</v>
      </c>
      <c r="E25" s="132">
        <v>0</v>
      </c>
      <c r="F25" s="132">
        <v>0</v>
      </c>
      <c r="G25" s="134">
        <f t="shared" si="0"/>
        <v>0</v>
      </c>
      <c r="H25" s="1"/>
    </row>
    <row r="26" spans="2:8" ht="18" x14ac:dyDescent="0.2">
      <c r="B26" s="131"/>
      <c r="C26" s="131"/>
      <c r="D26" s="132" t="s">
        <v>59</v>
      </c>
      <c r="E26" s="132">
        <v>0</v>
      </c>
      <c r="F26" s="132">
        <v>0</v>
      </c>
      <c r="G26" s="134">
        <f t="shared" si="0"/>
        <v>0</v>
      </c>
      <c r="H26" s="1"/>
    </row>
    <row r="27" spans="2:8" ht="18" x14ac:dyDescent="0.2">
      <c r="B27" s="131"/>
      <c r="C27" s="131"/>
      <c r="D27" s="132" t="s">
        <v>59</v>
      </c>
      <c r="E27" s="132"/>
      <c r="F27" s="132"/>
      <c r="G27" s="134">
        <f t="shared" si="0"/>
        <v>0</v>
      </c>
      <c r="H27" s="1"/>
    </row>
    <row r="28" spans="2:8" ht="18" x14ac:dyDescent="0.2">
      <c r="B28" s="229" t="s">
        <v>204</v>
      </c>
      <c r="C28" s="230"/>
      <c r="D28" s="230"/>
      <c r="E28" s="230"/>
      <c r="F28" s="230"/>
      <c r="G28" s="135">
        <f>SUBTOTAL(9,G23:G27)</f>
        <v>0</v>
      </c>
      <c r="H28" s="1"/>
    </row>
    <row r="29" spans="2:8" s="1" customFormat="1" ht="19" x14ac:dyDescent="0.25">
      <c r="B29" s="136"/>
      <c r="C29" s="136"/>
      <c r="D29" s="136"/>
      <c r="E29" s="136"/>
      <c r="F29" s="136"/>
      <c r="G29" s="136"/>
    </row>
    <row r="30" spans="2:8" s="1" customFormat="1" x14ac:dyDescent="0.2"/>
    <row r="31" spans="2:8" s="1" customFormat="1" x14ac:dyDescent="0.2"/>
    <row r="32" spans="2:8" s="1" customFormat="1" x14ac:dyDescent="0.2"/>
    <row r="33" s="1" customFormat="1" x14ac:dyDescent="0.2"/>
    <row r="34" s="1" customFormat="1" x14ac:dyDescent="0.2"/>
    <row r="35" s="1" customFormat="1" x14ac:dyDescent="0.2"/>
    <row r="36" s="1" customFormat="1" x14ac:dyDescent="0.2"/>
    <row r="37" s="1" customFormat="1" x14ac:dyDescent="0.2"/>
    <row r="38" s="1" customFormat="1" x14ac:dyDescent="0.2"/>
    <row r="39" s="1" customFormat="1" x14ac:dyDescent="0.2"/>
    <row r="40" s="1" customFormat="1" x14ac:dyDescent="0.2"/>
    <row r="41" s="1" customFormat="1" x14ac:dyDescent="0.2"/>
    <row r="42" s="1" customFormat="1" x14ac:dyDescent="0.2"/>
    <row r="43" s="1" customFormat="1" x14ac:dyDescent="0.2"/>
    <row r="44" s="1" customFormat="1" x14ac:dyDescent="0.2"/>
    <row r="45" s="1" customFormat="1" x14ac:dyDescent="0.2"/>
    <row r="46" s="1" customFormat="1" x14ac:dyDescent="0.2"/>
    <row r="47" s="1" customFormat="1" x14ac:dyDescent="0.2"/>
    <row r="48" s="1" customFormat="1" x14ac:dyDescent="0.2"/>
    <row r="49" s="1" customFormat="1" x14ac:dyDescent="0.2"/>
    <row r="50" s="1" customFormat="1" x14ac:dyDescent="0.2"/>
    <row r="51" s="1" customFormat="1" x14ac:dyDescent="0.2"/>
    <row r="52" s="1" customFormat="1" x14ac:dyDescent="0.2"/>
    <row r="53" s="1" customFormat="1" x14ac:dyDescent="0.2"/>
    <row r="54" s="1" customFormat="1" x14ac:dyDescent="0.2"/>
    <row r="55" s="1" customFormat="1" x14ac:dyDescent="0.2"/>
    <row r="56" s="1" customFormat="1" x14ac:dyDescent="0.2"/>
    <row r="57" s="1" customFormat="1" x14ac:dyDescent="0.2"/>
    <row r="58" s="1" customFormat="1" x14ac:dyDescent="0.2"/>
    <row r="59" s="1" customFormat="1" x14ac:dyDescent="0.2"/>
  </sheetData>
  <mergeCells count="3">
    <mergeCell ref="B22:G22"/>
    <mergeCell ref="B28:F28"/>
    <mergeCell ref="B1:H1"/>
  </mergeCells>
  <conditionalFormatting sqref="D23:D27">
    <cfRule type="containsText" dxfId="11" priority="1" operator="containsText" text="Выберите значение">
      <formula>NOT(ISERROR(SEARCH("Выберите значение",D23)))</formula>
    </cfRule>
    <cfRule type="containsText" dxfId="10" priority="2" operator="containsText" text="шт./год">
      <formula>NOT(ISERROR(SEARCH("шт./год",D23)))</formula>
    </cfRule>
    <cfRule type="containsText" dxfId="9" priority="3" operator="containsText" text="метр.куб./год">
      <formula>NOT(ISERROR(SEARCH("метр.куб./год",D23)))</formula>
    </cfRule>
    <cfRule type="containsText" dxfId="8" priority="4" operator="containsText" text="т/год">
      <formula>NOT(ISERROR(SEARCH("т/год",D23)))</formula>
    </cfRule>
    <cfRule type="containsText" dxfId="7" priority="5" operator="containsText" text="кг/год">
      <formula>NOT(ISERROR(SEARCH("кг/год",D23)))</formula>
    </cfRule>
    <cfRule type="containsBlanks" dxfId="6" priority="6">
      <formula>LEN(TRIM(D23))=0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D37A644-7A0E-A04F-A830-AE5A18C463A2}">
          <x14:formula1>
            <xm:f>Шаблон!$F$6:$K$6</xm:f>
          </x14:formula1>
          <xm:sqref>D23:D27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4AC2B-8298-D74D-98F3-9876E9762E36}">
  <dimension ref="A1:AH247"/>
  <sheetViews>
    <sheetView workbookViewId="0">
      <selection activeCell="F13" sqref="F13"/>
    </sheetView>
  </sheetViews>
  <sheetFormatPr baseColWidth="10" defaultRowHeight="18" x14ac:dyDescent="0.2"/>
  <cols>
    <col min="1" max="4" width="10.83203125" style="1"/>
    <col min="5" max="5" width="31.1640625" style="158" customWidth="1"/>
    <col min="6" max="6" width="19.1640625" style="158" customWidth="1"/>
    <col min="7" max="7" width="17" style="158" customWidth="1"/>
    <col min="8" max="8" width="17.33203125" style="158" customWidth="1"/>
    <col min="9" max="9" width="17.5" style="158" customWidth="1"/>
    <col min="10" max="10" width="19.33203125" style="158" customWidth="1"/>
    <col min="11" max="34" width="10.83203125" style="1"/>
  </cols>
  <sheetData>
    <row r="1" spans="3:10" s="1" customFormat="1" x14ac:dyDescent="0.2">
      <c r="E1" s="145"/>
      <c r="F1" s="145"/>
      <c r="G1" s="145"/>
      <c r="H1" s="145"/>
      <c r="I1" s="145"/>
      <c r="J1" s="145"/>
    </row>
    <row r="2" spans="3:10" s="1" customFormat="1" ht="20" x14ac:dyDescent="0.2">
      <c r="C2" s="137"/>
      <c r="D2" s="138"/>
      <c r="E2" s="146"/>
      <c r="F2" s="146"/>
      <c r="G2" s="146"/>
      <c r="H2" s="146"/>
      <c r="I2" s="146"/>
      <c r="J2" s="146"/>
    </row>
    <row r="3" spans="3:10" ht="23" customHeight="1" x14ac:dyDescent="0.2">
      <c r="C3" s="137"/>
      <c r="D3" s="138"/>
      <c r="E3" s="232" t="s">
        <v>93</v>
      </c>
      <c r="F3" s="232"/>
      <c r="G3" s="232"/>
      <c r="H3" s="232"/>
      <c r="I3" s="232"/>
      <c r="J3" s="232"/>
    </row>
    <row r="4" spans="3:10" ht="20" x14ac:dyDescent="0.2">
      <c r="C4" s="137"/>
      <c r="D4" s="138"/>
      <c r="E4" s="147"/>
      <c r="F4" s="147"/>
      <c r="G4" s="147"/>
      <c r="H4" s="147"/>
      <c r="I4" s="147"/>
      <c r="J4" s="147"/>
    </row>
    <row r="5" spans="3:10" ht="95" x14ac:dyDescent="0.2">
      <c r="C5" s="137"/>
      <c r="D5" s="138"/>
      <c r="E5" s="148" t="s">
        <v>195</v>
      </c>
      <c r="F5" s="149" t="s">
        <v>196</v>
      </c>
      <c r="G5" s="149" t="s">
        <v>206</v>
      </c>
      <c r="H5" s="149" t="s">
        <v>207</v>
      </c>
      <c r="I5" s="149" t="s">
        <v>200</v>
      </c>
      <c r="J5" s="149" t="s">
        <v>208</v>
      </c>
    </row>
    <row r="6" spans="3:10" ht="20" customHeight="1" x14ac:dyDescent="0.2">
      <c r="C6" s="137"/>
      <c r="D6" s="139"/>
      <c r="E6" s="233" t="s">
        <v>188</v>
      </c>
      <c r="F6" s="234"/>
      <c r="G6" s="234"/>
      <c r="H6" s="234"/>
      <c r="I6" s="234"/>
      <c r="J6" s="235"/>
    </row>
    <row r="7" spans="3:10" ht="61" customHeight="1" x14ac:dyDescent="0.2">
      <c r="C7" s="137"/>
      <c r="D7" s="140"/>
      <c r="E7" s="150" t="s">
        <v>189</v>
      </c>
      <c r="F7" s="151">
        <v>0</v>
      </c>
      <c r="G7" s="152">
        <v>0</v>
      </c>
      <c r="H7" s="151">
        <v>0</v>
      </c>
      <c r="I7" s="151">
        <v>1.5</v>
      </c>
      <c r="J7" s="153">
        <f>(G7*H7*I7)*F7</f>
        <v>0</v>
      </c>
    </row>
    <row r="8" spans="3:10" ht="49" customHeight="1" x14ac:dyDescent="0.2">
      <c r="C8" s="141"/>
      <c r="D8" s="142"/>
      <c r="E8" s="150" t="s">
        <v>190</v>
      </c>
      <c r="F8" s="151">
        <v>0</v>
      </c>
      <c r="G8" s="152">
        <v>0</v>
      </c>
      <c r="H8" s="151">
        <v>0</v>
      </c>
      <c r="I8" s="151">
        <v>1.5</v>
      </c>
      <c r="J8" s="153">
        <f t="shared" ref="J8:J12" si="0">(G8*H8*I8)*F8</f>
        <v>0</v>
      </c>
    </row>
    <row r="9" spans="3:10" ht="20" x14ac:dyDescent="0.2">
      <c r="C9" s="137"/>
      <c r="D9" s="140"/>
      <c r="E9" s="150" t="s">
        <v>191</v>
      </c>
      <c r="F9" s="151">
        <v>0</v>
      </c>
      <c r="G9" s="152">
        <v>0</v>
      </c>
      <c r="H9" s="151"/>
      <c r="I9" s="151">
        <v>1.5</v>
      </c>
      <c r="J9" s="153">
        <f t="shared" si="0"/>
        <v>0</v>
      </c>
    </row>
    <row r="10" spans="3:10" ht="38" x14ac:dyDescent="0.2">
      <c r="C10" s="137"/>
      <c r="D10" s="140"/>
      <c r="E10" s="150" t="s">
        <v>192</v>
      </c>
      <c r="F10" s="151">
        <v>0</v>
      </c>
      <c r="G10" s="152">
        <v>0</v>
      </c>
      <c r="H10" s="151"/>
      <c r="I10" s="151">
        <v>1.5</v>
      </c>
      <c r="J10" s="153">
        <f t="shared" si="0"/>
        <v>0</v>
      </c>
    </row>
    <row r="11" spans="3:10" ht="20" x14ac:dyDescent="0.2">
      <c r="C11" s="137"/>
      <c r="D11" s="140"/>
      <c r="E11" s="150" t="s">
        <v>193</v>
      </c>
      <c r="F11" s="151"/>
      <c r="G11" s="151">
        <v>0</v>
      </c>
      <c r="H11" s="151"/>
      <c r="I11" s="151">
        <v>1.5</v>
      </c>
      <c r="J11" s="153">
        <f t="shared" si="0"/>
        <v>0</v>
      </c>
    </row>
    <row r="12" spans="3:10" ht="20" x14ac:dyDescent="0.2">
      <c r="C12" s="137"/>
      <c r="D12" s="140"/>
      <c r="E12" s="154" t="s">
        <v>194</v>
      </c>
      <c r="F12" s="151">
        <v>0</v>
      </c>
      <c r="G12" s="151">
        <v>0</v>
      </c>
      <c r="H12" s="151"/>
      <c r="I12" s="151">
        <v>1.5</v>
      </c>
      <c r="J12" s="153">
        <f t="shared" si="0"/>
        <v>0</v>
      </c>
    </row>
    <row r="13" spans="3:10" ht="20" x14ac:dyDescent="0.2">
      <c r="C13" s="137"/>
      <c r="D13" s="140"/>
      <c r="E13" s="155" t="s">
        <v>99</v>
      </c>
      <c r="F13" s="156">
        <f>SUM(F7:F12)</f>
        <v>0</v>
      </c>
      <c r="G13" s="236"/>
      <c r="H13" s="237"/>
      <c r="I13" s="238"/>
      <c r="J13" s="157">
        <f>SUM(J7:J12)</f>
        <v>0</v>
      </c>
    </row>
    <row r="14" spans="3:10" s="1" customFormat="1" ht="20" x14ac:dyDescent="0.2">
      <c r="C14" s="143"/>
      <c r="D14" s="138"/>
      <c r="E14" s="146"/>
      <c r="F14" s="146"/>
      <c r="G14" s="146"/>
      <c r="H14" s="146"/>
      <c r="I14" s="146"/>
      <c r="J14" s="146"/>
    </row>
    <row r="15" spans="3:10" s="1" customFormat="1" ht="20" x14ac:dyDescent="0.2">
      <c r="C15" s="144"/>
      <c r="D15" s="138"/>
      <c r="E15" s="146"/>
      <c r="F15" s="146"/>
      <c r="G15" s="146"/>
      <c r="H15" s="146"/>
      <c r="I15" s="146"/>
      <c r="J15" s="146"/>
    </row>
    <row r="16" spans="3:10" s="1" customFormat="1" x14ac:dyDescent="0.2">
      <c r="E16" s="145"/>
      <c r="F16" s="145"/>
      <c r="G16" s="145"/>
      <c r="H16" s="145"/>
      <c r="I16" s="145"/>
      <c r="J16" s="145"/>
    </row>
    <row r="17" spans="5:10" s="1" customFormat="1" x14ac:dyDescent="0.2">
      <c r="E17" s="145"/>
      <c r="F17" s="145"/>
      <c r="G17" s="145"/>
      <c r="H17" s="145"/>
      <c r="I17" s="145"/>
      <c r="J17" s="145"/>
    </row>
    <row r="18" spans="5:10" s="1" customFormat="1" x14ac:dyDescent="0.2">
      <c r="E18" s="145"/>
      <c r="F18" s="145"/>
      <c r="G18" s="145"/>
      <c r="H18" s="145"/>
      <c r="I18" s="145"/>
      <c r="J18" s="145"/>
    </row>
    <row r="19" spans="5:10" s="1" customFormat="1" x14ac:dyDescent="0.2">
      <c r="E19" s="145"/>
      <c r="F19" s="145"/>
      <c r="G19" s="145"/>
      <c r="H19" s="145"/>
      <c r="I19" s="145"/>
      <c r="J19" s="145"/>
    </row>
    <row r="20" spans="5:10" s="1" customFormat="1" x14ac:dyDescent="0.2">
      <c r="E20" s="145"/>
      <c r="F20" s="145"/>
      <c r="G20" s="145"/>
      <c r="H20" s="145"/>
      <c r="I20" s="145"/>
      <c r="J20" s="145"/>
    </row>
    <row r="21" spans="5:10" s="1" customFormat="1" x14ac:dyDescent="0.2">
      <c r="E21" s="145"/>
      <c r="F21" s="145"/>
      <c r="G21" s="145"/>
      <c r="H21" s="145"/>
      <c r="I21" s="145"/>
      <c r="J21" s="145"/>
    </row>
    <row r="22" spans="5:10" s="1" customFormat="1" x14ac:dyDescent="0.2">
      <c r="E22" s="145"/>
      <c r="F22" s="145"/>
      <c r="G22" s="145"/>
      <c r="H22" s="145"/>
      <c r="I22" s="145"/>
      <c r="J22" s="145"/>
    </row>
    <row r="23" spans="5:10" s="1" customFormat="1" x14ac:dyDescent="0.2">
      <c r="E23" s="145"/>
      <c r="F23" s="145"/>
      <c r="G23" s="145"/>
      <c r="H23" s="145"/>
      <c r="I23" s="145"/>
      <c r="J23" s="145"/>
    </row>
    <row r="24" spans="5:10" s="1" customFormat="1" x14ac:dyDescent="0.2">
      <c r="E24" s="145"/>
      <c r="F24" s="145"/>
      <c r="G24" s="145"/>
      <c r="H24" s="145"/>
      <c r="I24" s="145"/>
      <c r="J24" s="145"/>
    </row>
    <row r="25" spans="5:10" s="1" customFormat="1" x14ac:dyDescent="0.2">
      <c r="E25" s="145"/>
      <c r="F25" s="145"/>
      <c r="G25" s="145"/>
      <c r="H25" s="145"/>
      <c r="I25" s="145"/>
      <c r="J25" s="145"/>
    </row>
    <row r="26" spans="5:10" s="1" customFormat="1" x14ac:dyDescent="0.2">
      <c r="E26" s="145"/>
      <c r="F26" s="145"/>
      <c r="G26" s="145"/>
      <c r="H26" s="145"/>
      <c r="I26" s="145"/>
      <c r="J26" s="145"/>
    </row>
    <row r="27" spans="5:10" s="1" customFormat="1" x14ac:dyDescent="0.2">
      <c r="E27" s="145"/>
      <c r="F27" s="145"/>
      <c r="G27" s="145"/>
      <c r="H27" s="145"/>
      <c r="I27" s="145"/>
      <c r="J27" s="145"/>
    </row>
    <row r="28" spans="5:10" s="1" customFormat="1" x14ac:dyDescent="0.2">
      <c r="E28" s="145"/>
      <c r="F28" s="145"/>
      <c r="G28" s="145"/>
      <c r="H28" s="145"/>
      <c r="I28" s="145"/>
      <c r="J28" s="145"/>
    </row>
    <row r="29" spans="5:10" s="1" customFormat="1" x14ac:dyDescent="0.2">
      <c r="E29" s="145"/>
      <c r="F29" s="145"/>
      <c r="G29" s="145"/>
      <c r="H29" s="145"/>
      <c r="I29" s="145"/>
      <c r="J29" s="145"/>
    </row>
    <row r="30" spans="5:10" s="1" customFormat="1" x14ac:dyDescent="0.2">
      <c r="E30" s="145"/>
      <c r="F30" s="145"/>
      <c r="G30" s="145"/>
      <c r="H30" s="145"/>
      <c r="I30" s="145"/>
      <c r="J30" s="145"/>
    </row>
    <row r="31" spans="5:10" s="1" customFormat="1" x14ac:dyDescent="0.2">
      <c r="E31" s="145"/>
      <c r="F31" s="145"/>
      <c r="G31" s="145"/>
      <c r="H31" s="145"/>
      <c r="I31" s="145"/>
      <c r="J31" s="145"/>
    </row>
    <row r="32" spans="5:10" s="1" customFormat="1" x14ac:dyDescent="0.2">
      <c r="E32" s="145"/>
      <c r="F32" s="145"/>
      <c r="G32" s="145"/>
      <c r="H32" s="145"/>
      <c r="I32" s="145"/>
      <c r="J32" s="145"/>
    </row>
    <row r="33" spans="5:10" s="1" customFormat="1" x14ac:dyDescent="0.2">
      <c r="E33" s="145"/>
      <c r="F33" s="145"/>
      <c r="G33" s="145"/>
      <c r="H33" s="145"/>
      <c r="I33" s="145"/>
      <c r="J33" s="145"/>
    </row>
    <row r="34" spans="5:10" s="1" customFormat="1" x14ac:dyDescent="0.2">
      <c r="E34" s="145"/>
      <c r="F34" s="145"/>
      <c r="G34" s="145"/>
      <c r="H34" s="145"/>
      <c r="I34" s="145"/>
      <c r="J34" s="145"/>
    </row>
    <row r="35" spans="5:10" s="1" customFormat="1" x14ac:dyDescent="0.2">
      <c r="E35" s="145"/>
      <c r="F35" s="145"/>
      <c r="G35" s="145"/>
      <c r="H35" s="145"/>
      <c r="I35" s="145"/>
      <c r="J35" s="145"/>
    </row>
    <row r="36" spans="5:10" s="1" customFormat="1" x14ac:dyDescent="0.2">
      <c r="E36" s="145"/>
      <c r="F36" s="145"/>
      <c r="G36" s="145"/>
      <c r="H36" s="145"/>
      <c r="I36" s="145"/>
      <c r="J36" s="145"/>
    </row>
    <row r="37" spans="5:10" s="1" customFormat="1" x14ac:dyDescent="0.2">
      <c r="E37" s="145"/>
      <c r="F37" s="145"/>
      <c r="G37" s="145"/>
      <c r="H37" s="145"/>
      <c r="I37" s="145"/>
      <c r="J37" s="145"/>
    </row>
    <row r="38" spans="5:10" s="1" customFormat="1" x14ac:dyDescent="0.2">
      <c r="E38" s="145"/>
      <c r="F38" s="145"/>
      <c r="G38" s="145"/>
      <c r="H38" s="145"/>
      <c r="I38" s="145"/>
      <c r="J38" s="145"/>
    </row>
    <row r="39" spans="5:10" s="1" customFormat="1" x14ac:dyDescent="0.2">
      <c r="E39" s="145"/>
      <c r="F39" s="145"/>
      <c r="G39" s="145"/>
      <c r="H39" s="145"/>
      <c r="I39" s="145"/>
      <c r="J39" s="145"/>
    </row>
    <row r="40" spans="5:10" s="1" customFormat="1" x14ac:dyDescent="0.2">
      <c r="E40" s="145"/>
      <c r="F40" s="145"/>
      <c r="G40" s="145"/>
      <c r="H40" s="145"/>
      <c r="I40" s="145"/>
      <c r="J40" s="145"/>
    </row>
    <row r="41" spans="5:10" s="1" customFormat="1" x14ac:dyDescent="0.2">
      <c r="E41" s="145"/>
      <c r="F41" s="145"/>
      <c r="G41" s="145"/>
      <c r="H41" s="145"/>
      <c r="I41" s="145"/>
      <c r="J41" s="145"/>
    </row>
    <row r="42" spans="5:10" s="1" customFormat="1" x14ac:dyDescent="0.2">
      <c r="E42" s="145"/>
      <c r="F42" s="145"/>
      <c r="G42" s="145"/>
      <c r="H42" s="145"/>
      <c r="I42" s="145"/>
      <c r="J42" s="145"/>
    </row>
    <row r="43" spans="5:10" s="1" customFormat="1" x14ac:dyDescent="0.2">
      <c r="E43" s="145"/>
      <c r="F43" s="145"/>
      <c r="G43" s="145"/>
      <c r="H43" s="145"/>
      <c r="I43" s="145"/>
      <c r="J43" s="145"/>
    </row>
    <row r="44" spans="5:10" s="1" customFormat="1" x14ac:dyDescent="0.2">
      <c r="E44" s="145"/>
      <c r="F44" s="145"/>
      <c r="G44" s="145"/>
      <c r="H44" s="145"/>
      <c r="I44" s="145"/>
      <c r="J44" s="145"/>
    </row>
    <row r="45" spans="5:10" s="1" customFormat="1" x14ac:dyDescent="0.2">
      <c r="E45" s="145"/>
      <c r="F45" s="145"/>
      <c r="G45" s="145"/>
      <c r="H45" s="145"/>
      <c r="I45" s="145"/>
      <c r="J45" s="145"/>
    </row>
    <row r="46" spans="5:10" s="1" customFormat="1" x14ac:dyDescent="0.2">
      <c r="E46" s="145"/>
      <c r="F46" s="145"/>
      <c r="G46" s="145"/>
      <c r="H46" s="145"/>
      <c r="I46" s="145"/>
      <c r="J46" s="145"/>
    </row>
    <row r="47" spans="5:10" s="1" customFormat="1" x14ac:dyDescent="0.2">
      <c r="E47" s="145"/>
      <c r="F47" s="145"/>
      <c r="G47" s="145"/>
      <c r="H47" s="145"/>
      <c r="I47" s="145"/>
      <c r="J47" s="145"/>
    </row>
    <row r="48" spans="5:10" s="1" customFormat="1" x14ac:dyDescent="0.2">
      <c r="E48" s="145"/>
      <c r="F48" s="145"/>
      <c r="G48" s="145"/>
      <c r="H48" s="145"/>
      <c r="I48" s="145"/>
      <c r="J48" s="145"/>
    </row>
    <row r="49" spans="5:10" s="1" customFormat="1" x14ac:dyDescent="0.2">
      <c r="E49" s="145"/>
      <c r="F49" s="145"/>
      <c r="G49" s="145"/>
      <c r="H49" s="145"/>
      <c r="I49" s="145"/>
      <c r="J49" s="145"/>
    </row>
    <row r="50" spans="5:10" s="1" customFormat="1" x14ac:dyDescent="0.2">
      <c r="E50" s="145"/>
      <c r="F50" s="145"/>
      <c r="G50" s="145"/>
      <c r="H50" s="145"/>
      <c r="I50" s="145"/>
      <c r="J50" s="145"/>
    </row>
    <row r="51" spans="5:10" s="1" customFormat="1" x14ac:dyDescent="0.2">
      <c r="E51" s="145"/>
      <c r="F51" s="145"/>
      <c r="G51" s="145"/>
      <c r="H51" s="145"/>
      <c r="I51" s="145"/>
      <c r="J51" s="145"/>
    </row>
    <row r="52" spans="5:10" s="1" customFormat="1" x14ac:dyDescent="0.2">
      <c r="E52" s="145"/>
      <c r="F52" s="145"/>
      <c r="G52" s="145"/>
      <c r="H52" s="145"/>
      <c r="I52" s="145"/>
      <c r="J52" s="145"/>
    </row>
    <row r="53" spans="5:10" s="1" customFormat="1" x14ac:dyDescent="0.2">
      <c r="E53" s="145"/>
      <c r="F53" s="145"/>
      <c r="G53" s="145"/>
      <c r="H53" s="145"/>
      <c r="I53" s="145"/>
      <c r="J53" s="145"/>
    </row>
    <row r="54" spans="5:10" s="1" customFormat="1" x14ac:dyDescent="0.2">
      <c r="E54" s="145"/>
      <c r="F54" s="145"/>
      <c r="G54" s="145"/>
      <c r="H54" s="145"/>
      <c r="I54" s="145"/>
      <c r="J54" s="145"/>
    </row>
    <row r="55" spans="5:10" s="1" customFormat="1" x14ac:dyDescent="0.2">
      <c r="E55" s="145"/>
      <c r="F55" s="145"/>
      <c r="G55" s="145"/>
      <c r="H55" s="145"/>
      <c r="I55" s="145"/>
      <c r="J55" s="145"/>
    </row>
    <row r="56" spans="5:10" s="1" customFormat="1" x14ac:dyDescent="0.2">
      <c r="E56" s="145"/>
      <c r="F56" s="145"/>
      <c r="G56" s="145"/>
      <c r="H56" s="145"/>
      <c r="I56" s="145"/>
      <c r="J56" s="145"/>
    </row>
    <row r="57" spans="5:10" s="1" customFormat="1" x14ac:dyDescent="0.2">
      <c r="E57" s="145"/>
      <c r="F57" s="145"/>
      <c r="G57" s="145"/>
      <c r="H57" s="145"/>
      <c r="I57" s="145"/>
      <c r="J57" s="145"/>
    </row>
    <row r="58" spans="5:10" s="1" customFormat="1" x14ac:dyDescent="0.2">
      <c r="E58" s="145"/>
      <c r="F58" s="145"/>
      <c r="G58" s="145"/>
      <c r="H58" s="145"/>
      <c r="I58" s="145"/>
      <c r="J58" s="145"/>
    </row>
    <row r="59" spans="5:10" s="1" customFormat="1" x14ac:dyDescent="0.2">
      <c r="E59" s="145"/>
      <c r="F59" s="145"/>
      <c r="G59" s="145"/>
      <c r="H59" s="145"/>
      <c r="I59" s="145"/>
      <c r="J59" s="145"/>
    </row>
    <row r="60" spans="5:10" s="1" customFormat="1" x14ac:dyDescent="0.2">
      <c r="E60" s="145"/>
      <c r="F60" s="145"/>
      <c r="G60" s="145"/>
      <c r="H60" s="145"/>
      <c r="I60" s="145"/>
      <c r="J60" s="145"/>
    </row>
    <row r="61" spans="5:10" s="1" customFormat="1" x14ac:dyDescent="0.2">
      <c r="E61" s="145"/>
      <c r="F61" s="145"/>
      <c r="G61" s="145"/>
      <c r="H61" s="145"/>
      <c r="I61" s="145"/>
      <c r="J61" s="145"/>
    </row>
    <row r="62" spans="5:10" s="1" customFormat="1" x14ac:dyDescent="0.2">
      <c r="E62" s="145"/>
      <c r="F62" s="145"/>
      <c r="G62" s="145"/>
      <c r="H62" s="145"/>
      <c r="I62" s="145"/>
      <c r="J62" s="145"/>
    </row>
    <row r="63" spans="5:10" s="1" customFormat="1" x14ac:dyDescent="0.2">
      <c r="E63" s="145"/>
      <c r="F63" s="145"/>
      <c r="G63" s="145"/>
      <c r="H63" s="145"/>
      <c r="I63" s="145"/>
      <c r="J63" s="145"/>
    </row>
    <row r="64" spans="5:10" s="1" customFormat="1" x14ac:dyDescent="0.2">
      <c r="E64" s="145"/>
      <c r="F64" s="145"/>
      <c r="G64" s="145"/>
      <c r="H64" s="145"/>
      <c r="I64" s="145"/>
      <c r="J64" s="145"/>
    </row>
    <row r="65" spans="5:10" s="1" customFormat="1" x14ac:dyDescent="0.2">
      <c r="E65" s="145"/>
      <c r="F65" s="145"/>
      <c r="G65" s="145"/>
      <c r="H65" s="145"/>
      <c r="I65" s="145"/>
      <c r="J65" s="145"/>
    </row>
    <row r="66" spans="5:10" s="1" customFormat="1" x14ac:dyDescent="0.2">
      <c r="E66" s="145"/>
      <c r="F66" s="145"/>
      <c r="G66" s="145"/>
      <c r="H66" s="145"/>
      <c r="I66" s="145"/>
      <c r="J66" s="145"/>
    </row>
    <row r="67" spans="5:10" s="1" customFormat="1" x14ac:dyDescent="0.2">
      <c r="E67" s="145"/>
      <c r="F67" s="145"/>
      <c r="G67" s="145"/>
      <c r="H67" s="145"/>
      <c r="I67" s="145"/>
      <c r="J67" s="145"/>
    </row>
    <row r="68" spans="5:10" s="1" customFormat="1" x14ac:dyDescent="0.2">
      <c r="E68" s="145"/>
      <c r="F68" s="145"/>
      <c r="G68" s="145"/>
      <c r="H68" s="145"/>
      <c r="I68" s="145"/>
      <c r="J68" s="145"/>
    </row>
    <row r="69" spans="5:10" s="1" customFormat="1" x14ac:dyDescent="0.2">
      <c r="E69" s="145"/>
      <c r="F69" s="145"/>
      <c r="G69" s="145"/>
      <c r="H69" s="145"/>
      <c r="I69" s="145"/>
      <c r="J69" s="145"/>
    </row>
    <row r="70" spans="5:10" s="1" customFormat="1" x14ac:dyDescent="0.2">
      <c r="E70" s="145"/>
      <c r="F70" s="145"/>
      <c r="G70" s="145"/>
      <c r="H70" s="145"/>
      <c r="I70" s="145"/>
      <c r="J70" s="145"/>
    </row>
    <row r="71" spans="5:10" s="1" customFormat="1" x14ac:dyDescent="0.2">
      <c r="E71" s="145"/>
      <c r="F71" s="145"/>
      <c r="G71" s="145"/>
      <c r="H71" s="145"/>
      <c r="I71" s="145"/>
      <c r="J71" s="145"/>
    </row>
    <row r="72" spans="5:10" s="1" customFormat="1" x14ac:dyDescent="0.2">
      <c r="E72" s="145"/>
      <c r="F72" s="145"/>
      <c r="G72" s="145"/>
      <c r="H72" s="145"/>
      <c r="I72" s="145"/>
      <c r="J72" s="145"/>
    </row>
    <row r="73" spans="5:10" s="1" customFormat="1" x14ac:dyDescent="0.2">
      <c r="E73" s="145"/>
      <c r="F73" s="145"/>
      <c r="G73" s="145"/>
      <c r="H73" s="145"/>
      <c r="I73" s="145"/>
      <c r="J73" s="145"/>
    </row>
    <row r="74" spans="5:10" s="1" customFormat="1" x14ac:dyDescent="0.2">
      <c r="E74" s="145"/>
      <c r="F74" s="145"/>
      <c r="G74" s="145"/>
      <c r="H74" s="145"/>
      <c r="I74" s="145"/>
      <c r="J74" s="145"/>
    </row>
    <row r="75" spans="5:10" s="1" customFormat="1" x14ac:dyDescent="0.2">
      <c r="E75" s="145"/>
      <c r="F75" s="145"/>
      <c r="G75" s="145"/>
      <c r="H75" s="145"/>
      <c r="I75" s="145"/>
      <c r="J75" s="145"/>
    </row>
    <row r="76" spans="5:10" s="1" customFormat="1" x14ac:dyDescent="0.2">
      <c r="E76" s="145"/>
      <c r="F76" s="145"/>
      <c r="G76" s="145"/>
      <c r="H76" s="145"/>
      <c r="I76" s="145"/>
      <c r="J76" s="145"/>
    </row>
    <row r="77" spans="5:10" s="1" customFormat="1" x14ac:dyDescent="0.2">
      <c r="E77" s="145"/>
      <c r="F77" s="145"/>
      <c r="G77" s="145"/>
      <c r="H77" s="145"/>
      <c r="I77" s="145"/>
      <c r="J77" s="145"/>
    </row>
    <row r="78" spans="5:10" s="1" customFormat="1" x14ac:dyDescent="0.2">
      <c r="E78" s="145"/>
      <c r="F78" s="145"/>
      <c r="G78" s="145"/>
      <c r="H78" s="145"/>
      <c r="I78" s="145"/>
      <c r="J78" s="145"/>
    </row>
    <row r="79" spans="5:10" s="1" customFormat="1" x14ac:dyDescent="0.2">
      <c r="E79" s="145"/>
      <c r="F79" s="145"/>
      <c r="G79" s="145"/>
      <c r="H79" s="145"/>
      <c r="I79" s="145"/>
      <c r="J79" s="145"/>
    </row>
    <row r="80" spans="5:10" s="1" customFormat="1" x14ac:dyDescent="0.2">
      <c r="E80" s="145"/>
      <c r="F80" s="145"/>
      <c r="G80" s="145"/>
      <c r="H80" s="145"/>
      <c r="I80" s="145"/>
      <c r="J80" s="145"/>
    </row>
    <row r="81" spans="5:10" s="1" customFormat="1" x14ac:dyDescent="0.2">
      <c r="E81" s="145"/>
      <c r="F81" s="145"/>
      <c r="G81" s="145"/>
      <c r="H81" s="145"/>
      <c r="I81" s="145"/>
      <c r="J81" s="145"/>
    </row>
    <row r="82" spans="5:10" s="1" customFormat="1" x14ac:dyDescent="0.2">
      <c r="E82" s="145"/>
      <c r="F82" s="145"/>
      <c r="G82" s="145"/>
      <c r="H82" s="145"/>
      <c r="I82" s="145"/>
      <c r="J82" s="145"/>
    </row>
    <row r="83" spans="5:10" s="1" customFormat="1" x14ac:dyDescent="0.2">
      <c r="E83" s="145"/>
      <c r="F83" s="145"/>
      <c r="G83" s="145"/>
      <c r="H83" s="145"/>
      <c r="I83" s="145"/>
      <c r="J83" s="145"/>
    </row>
    <row r="84" spans="5:10" s="1" customFormat="1" x14ac:dyDescent="0.2">
      <c r="E84" s="145"/>
      <c r="F84" s="145"/>
      <c r="G84" s="145"/>
      <c r="H84" s="145"/>
      <c r="I84" s="145"/>
      <c r="J84" s="145"/>
    </row>
    <row r="85" spans="5:10" s="1" customFormat="1" x14ac:dyDescent="0.2">
      <c r="E85" s="145"/>
      <c r="F85" s="145"/>
      <c r="G85" s="145"/>
      <c r="H85" s="145"/>
      <c r="I85" s="145"/>
      <c r="J85" s="145"/>
    </row>
    <row r="86" spans="5:10" s="1" customFormat="1" x14ac:dyDescent="0.2">
      <c r="E86" s="145"/>
      <c r="F86" s="145"/>
      <c r="G86" s="145"/>
      <c r="H86" s="145"/>
      <c r="I86" s="145"/>
      <c r="J86" s="145"/>
    </row>
    <row r="87" spans="5:10" s="1" customFormat="1" x14ac:dyDescent="0.2">
      <c r="E87" s="145"/>
      <c r="F87" s="145"/>
      <c r="G87" s="145"/>
      <c r="H87" s="145"/>
      <c r="I87" s="145"/>
      <c r="J87" s="145"/>
    </row>
    <row r="88" spans="5:10" s="1" customFormat="1" x14ac:dyDescent="0.2">
      <c r="E88" s="145"/>
      <c r="F88" s="145"/>
      <c r="G88" s="145"/>
      <c r="H88" s="145"/>
      <c r="I88" s="145"/>
      <c r="J88" s="145"/>
    </row>
    <row r="89" spans="5:10" s="1" customFormat="1" x14ac:dyDescent="0.2">
      <c r="E89" s="145"/>
      <c r="F89" s="145"/>
      <c r="G89" s="145"/>
      <c r="H89" s="145"/>
      <c r="I89" s="145"/>
      <c r="J89" s="145"/>
    </row>
    <row r="90" spans="5:10" s="1" customFormat="1" x14ac:dyDescent="0.2">
      <c r="E90" s="145"/>
      <c r="F90" s="145"/>
      <c r="G90" s="145"/>
      <c r="H90" s="145"/>
      <c r="I90" s="145"/>
      <c r="J90" s="145"/>
    </row>
    <row r="91" spans="5:10" s="1" customFormat="1" x14ac:dyDescent="0.2">
      <c r="E91" s="145"/>
      <c r="F91" s="145"/>
      <c r="G91" s="145"/>
      <c r="H91" s="145"/>
      <c r="I91" s="145"/>
      <c r="J91" s="145"/>
    </row>
    <row r="92" spans="5:10" s="1" customFormat="1" x14ac:dyDescent="0.2">
      <c r="E92" s="145"/>
      <c r="F92" s="145"/>
      <c r="G92" s="145"/>
      <c r="H92" s="145"/>
      <c r="I92" s="145"/>
      <c r="J92" s="145"/>
    </row>
    <row r="93" spans="5:10" s="1" customFormat="1" x14ac:dyDescent="0.2">
      <c r="E93" s="145"/>
      <c r="F93" s="145"/>
      <c r="G93" s="145"/>
      <c r="H93" s="145"/>
      <c r="I93" s="145"/>
      <c r="J93" s="145"/>
    </row>
    <row r="94" spans="5:10" s="1" customFormat="1" x14ac:dyDescent="0.2">
      <c r="E94" s="145"/>
      <c r="F94" s="145"/>
      <c r="G94" s="145"/>
      <c r="H94" s="145"/>
      <c r="I94" s="145"/>
      <c r="J94" s="145"/>
    </row>
    <row r="95" spans="5:10" s="1" customFormat="1" x14ac:dyDescent="0.2">
      <c r="E95" s="145"/>
      <c r="F95" s="145"/>
      <c r="G95" s="145"/>
      <c r="H95" s="145"/>
      <c r="I95" s="145"/>
      <c r="J95" s="145"/>
    </row>
    <row r="96" spans="5:10" s="1" customFormat="1" x14ac:dyDescent="0.2">
      <c r="E96" s="145"/>
      <c r="F96" s="145"/>
      <c r="G96" s="145"/>
      <c r="H96" s="145"/>
      <c r="I96" s="145"/>
      <c r="J96" s="145"/>
    </row>
    <row r="97" spans="5:10" s="1" customFormat="1" x14ac:dyDescent="0.2">
      <c r="E97" s="145"/>
      <c r="F97" s="145"/>
      <c r="G97" s="145"/>
      <c r="H97" s="145"/>
      <c r="I97" s="145"/>
      <c r="J97" s="145"/>
    </row>
    <row r="98" spans="5:10" s="1" customFormat="1" x14ac:dyDescent="0.2">
      <c r="E98" s="145"/>
      <c r="F98" s="145"/>
      <c r="G98" s="145"/>
      <c r="H98" s="145"/>
      <c r="I98" s="145"/>
      <c r="J98" s="145"/>
    </row>
    <row r="99" spans="5:10" s="1" customFormat="1" x14ac:dyDescent="0.2">
      <c r="E99" s="145"/>
      <c r="F99" s="145"/>
      <c r="G99" s="145"/>
      <c r="H99" s="145"/>
      <c r="I99" s="145"/>
      <c r="J99" s="145"/>
    </row>
    <row r="100" spans="5:10" s="1" customFormat="1" x14ac:dyDescent="0.2">
      <c r="E100" s="145"/>
      <c r="F100" s="145"/>
      <c r="G100" s="145"/>
      <c r="H100" s="145"/>
      <c r="I100" s="145"/>
      <c r="J100" s="145"/>
    </row>
    <row r="101" spans="5:10" s="1" customFormat="1" x14ac:dyDescent="0.2">
      <c r="E101" s="145"/>
      <c r="F101" s="145"/>
      <c r="G101" s="145"/>
      <c r="H101" s="145"/>
      <c r="I101" s="145"/>
      <c r="J101" s="145"/>
    </row>
    <row r="102" spans="5:10" s="1" customFormat="1" x14ac:dyDescent="0.2">
      <c r="E102" s="145"/>
      <c r="F102" s="145"/>
      <c r="G102" s="145"/>
      <c r="H102" s="145"/>
      <c r="I102" s="145"/>
      <c r="J102" s="145"/>
    </row>
    <row r="103" spans="5:10" s="1" customFormat="1" x14ac:dyDescent="0.2">
      <c r="E103" s="145"/>
      <c r="F103" s="145"/>
      <c r="G103" s="145"/>
      <c r="H103" s="145"/>
      <c r="I103" s="145"/>
      <c r="J103" s="145"/>
    </row>
    <row r="104" spans="5:10" s="1" customFormat="1" x14ac:dyDescent="0.2">
      <c r="E104" s="145"/>
      <c r="F104" s="145"/>
      <c r="G104" s="145"/>
      <c r="H104" s="145"/>
      <c r="I104" s="145"/>
      <c r="J104" s="145"/>
    </row>
    <row r="105" spans="5:10" s="1" customFormat="1" x14ac:dyDescent="0.2">
      <c r="E105" s="145"/>
      <c r="F105" s="145"/>
      <c r="G105" s="145"/>
      <c r="H105" s="145"/>
      <c r="I105" s="145"/>
      <c r="J105" s="145"/>
    </row>
    <row r="106" spans="5:10" s="1" customFormat="1" x14ac:dyDescent="0.2">
      <c r="E106" s="145"/>
      <c r="F106" s="145"/>
      <c r="G106" s="145"/>
      <c r="H106" s="145"/>
      <c r="I106" s="145"/>
      <c r="J106" s="145"/>
    </row>
    <row r="107" spans="5:10" s="1" customFormat="1" x14ac:dyDescent="0.2">
      <c r="E107" s="145"/>
      <c r="F107" s="145"/>
      <c r="G107" s="145"/>
      <c r="H107" s="145"/>
      <c r="I107" s="145"/>
      <c r="J107" s="145"/>
    </row>
    <row r="108" spans="5:10" s="1" customFormat="1" x14ac:dyDescent="0.2">
      <c r="E108" s="145"/>
      <c r="F108" s="145"/>
      <c r="G108" s="145"/>
      <c r="H108" s="145"/>
      <c r="I108" s="145"/>
      <c r="J108" s="145"/>
    </row>
    <row r="109" spans="5:10" s="1" customFormat="1" x14ac:dyDescent="0.2">
      <c r="E109" s="145"/>
      <c r="F109" s="145"/>
      <c r="G109" s="145"/>
      <c r="H109" s="145"/>
      <c r="I109" s="145"/>
      <c r="J109" s="145"/>
    </row>
    <row r="110" spans="5:10" s="1" customFormat="1" x14ac:dyDescent="0.2">
      <c r="E110" s="145"/>
      <c r="F110" s="145"/>
      <c r="G110" s="145"/>
      <c r="H110" s="145"/>
      <c r="I110" s="145"/>
      <c r="J110" s="145"/>
    </row>
    <row r="111" spans="5:10" s="1" customFormat="1" x14ac:dyDescent="0.2">
      <c r="E111" s="145"/>
      <c r="F111" s="145"/>
      <c r="G111" s="145"/>
      <c r="H111" s="145"/>
      <c r="I111" s="145"/>
      <c r="J111" s="145"/>
    </row>
    <row r="112" spans="5:10" s="1" customFormat="1" x14ac:dyDescent="0.2">
      <c r="E112" s="145"/>
      <c r="F112" s="145"/>
      <c r="G112" s="145"/>
      <c r="H112" s="145"/>
      <c r="I112" s="145"/>
      <c r="J112" s="145"/>
    </row>
    <row r="113" spans="5:10" s="1" customFormat="1" x14ac:dyDescent="0.2">
      <c r="E113" s="145"/>
      <c r="F113" s="145"/>
      <c r="G113" s="145"/>
      <c r="H113" s="145"/>
      <c r="I113" s="145"/>
      <c r="J113" s="145"/>
    </row>
    <row r="114" spans="5:10" s="1" customFormat="1" x14ac:dyDescent="0.2">
      <c r="E114" s="145"/>
      <c r="F114" s="145"/>
      <c r="G114" s="145"/>
      <c r="H114" s="145"/>
      <c r="I114" s="145"/>
      <c r="J114" s="145"/>
    </row>
    <row r="115" spans="5:10" s="1" customFormat="1" x14ac:dyDescent="0.2">
      <c r="E115" s="145"/>
      <c r="F115" s="145"/>
      <c r="G115" s="145"/>
      <c r="H115" s="145"/>
      <c r="I115" s="145"/>
      <c r="J115" s="145"/>
    </row>
    <row r="116" spans="5:10" s="1" customFormat="1" x14ac:dyDescent="0.2">
      <c r="E116" s="145"/>
      <c r="F116" s="145"/>
      <c r="G116" s="145"/>
      <c r="H116" s="145"/>
      <c r="I116" s="145"/>
      <c r="J116" s="145"/>
    </row>
    <row r="117" spans="5:10" s="1" customFormat="1" x14ac:dyDescent="0.2">
      <c r="E117" s="145"/>
      <c r="F117" s="145"/>
      <c r="G117" s="145"/>
      <c r="H117" s="145"/>
      <c r="I117" s="145"/>
      <c r="J117" s="145"/>
    </row>
    <row r="118" spans="5:10" s="1" customFormat="1" x14ac:dyDescent="0.2">
      <c r="E118" s="145"/>
      <c r="F118" s="145"/>
      <c r="G118" s="145"/>
      <c r="H118" s="145"/>
      <c r="I118" s="145"/>
      <c r="J118" s="145"/>
    </row>
    <row r="119" spans="5:10" s="1" customFormat="1" x14ac:dyDescent="0.2">
      <c r="E119" s="145"/>
      <c r="F119" s="145"/>
      <c r="G119" s="145"/>
      <c r="H119" s="145"/>
      <c r="I119" s="145"/>
      <c r="J119" s="145"/>
    </row>
    <row r="120" spans="5:10" s="1" customFormat="1" x14ac:dyDescent="0.2">
      <c r="E120" s="145"/>
      <c r="F120" s="145"/>
      <c r="G120" s="145"/>
      <c r="H120" s="145"/>
      <c r="I120" s="145"/>
      <c r="J120" s="145"/>
    </row>
    <row r="121" spans="5:10" s="1" customFormat="1" x14ac:dyDescent="0.2">
      <c r="E121" s="145"/>
      <c r="F121" s="145"/>
      <c r="G121" s="145"/>
      <c r="H121" s="145"/>
      <c r="I121" s="145"/>
      <c r="J121" s="145"/>
    </row>
    <row r="122" spans="5:10" s="1" customFormat="1" x14ac:dyDescent="0.2">
      <c r="E122" s="145"/>
      <c r="F122" s="145"/>
      <c r="G122" s="145"/>
      <c r="H122" s="145"/>
      <c r="I122" s="145"/>
      <c r="J122" s="145"/>
    </row>
    <row r="123" spans="5:10" s="1" customFormat="1" x14ac:dyDescent="0.2">
      <c r="E123" s="145"/>
      <c r="F123" s="145"/>
      <c r="G123" s="145"/>
      <c r="H123" s="145"/>
      <c r="I123" s="145"/>
      <c r="J123" s="145"/>
    </row>
    <row r="124" spans="5:10" s="1" customFormat="1" x14ac:dyDescent="0.2">
      <c r="E124" s="145"/>
      <c r="F124" s="145"/>
      <c r="G124" s="145"/>
      <c r="H124" s="145"/>
      <c r="I124" s="145"/>
      <c r="J124" s="145"/>
    </row>
    <row r="125" spans="5:10" s="1" customFormat="1" x14ac:dyDescent="0.2">
      <c r="E125" s="145"/>
      <c r="F125" s="145"/>
      <c r="G125" s="145"/>
      <c r="H125" s="145"/>
      <c r="I125" s="145"/>
      <c r="J125" s="145"/>
    </row>
    <row r="126" spans="5:10" s="1" customFormat="1" x14ac:dyDescent="0.2">
      <c r="E126" s="145"/>
      <c r="F126" s="145"/>
      <c r="G126" s="145"/>
      <c r="H126" s="145"/>
      <c r="I126" s="145"/>
      <c r="J126" s="145"/>
    </row>
    <row r="127" spans="5:10" s="1" customFormat="1" x14ac:dyDescent="0.2">
      <c r="E127" s="145"/>
      <c r="F127" s="145"/>
      <c r="G127" s="145"/>
      <c r="H127" s="145"/>
      <c r="I127" s="145"/>
      <c r="J127" s="145"/>
    </row>
    <row r="128" spans="5:10" s="1" customFormat="1" x14ac:dyDescent="0.2">
      <c r="E128" s="145"/>
      <c r="F128" s="145"/>
      <c r="G128" s="145"/>
      <c r="H128" s="145"/>
      <c r="I128" s="145"/>
      <c r="J128" s="145"/>
    </row>
    <row r="129" spans="5:10" s="1" customFormat="1" x14ac:dyDescent="0.2">
      <c r="E129" s="145"/>
      <c r="F129" s="145"/>
      <c r="G129" s="145"/>
      <c r="H129" s="145"/>
      <c r="I129" s="145"/>
      <c r="J129" s="145"/>
    </row>
    <row r="130" spans="5:10" s="1" customFormat="1" x14ac:dyDescent="0.2">
      <c r="E130" s="145"/>
      <c r="F130" s="145"/>
      <c r="G130" s="145"/>
      <c r="H130" s="145"/>
      <c r="I130" s="145"/>
      <c r="J130" s="145"/>
    </row>
    <row r="131" spans="5:10" s="1" customFormat="1" x14ac:dyDescent="0.2">
      <c r="E131" s="145"/>
      <c r="F131" s="145"/>
      <c r="G131" s="145"/>
      <c r="H131" s="145"/>
      <c r="I131" s="145"/>
      <c r="J131" s="145"/>
    </row>
    <row r="132" spans="5:10" s="1" customFormat="1" x14ac:dyDescent="0.2">
      <c r="E132" s="145"/>
      <c r="F132" s="145"/>
      <c r="G132" s="145"/>
      <c r="H132" s="145"/>
      <c r="I132" s="145"/>
      <c r="J132" s="145"/>
    </row>
    <row r="133" spans="5:10" s="1" customFormat="1" x14ac:dyDescent="0.2">
      <c r="E133" s="145"/>
      <c r="F133" s="145"/>
      <c r="G133" s="145"/>
      <c r="H133" s="145"/>
      <c r="I133" s="145"/>
      <c r="J133" s="145"/>
    </row>
    <row r="134" spans="5:10" s="1" customFormat="1" x14ac:dyDescent="0.2">
      <c r="E134" s="145"/>
      <c r="F134" s="145"/>
      <c r="G134" s="145"/>
      <c r="H134" s="145"/>
      <c r="I134" s="145"/>
      <c r="J134" s="145"/>
    </row>
    <row r="135" spans="5:10" s="1" customFormat="1" x14ac:dyDescent="0.2">
      <c r="E135" s="145"/>
      <c r="F135" s="145"/>
      <c r="G135" s="145"/>
      <c r="H135" s="145"/>
      <c r="I135" s="145"/>
      <c r="J135" s="145"/>
    </row>
    <row r="136" spans="5:10" s="1" customFormat="1" x14ac:dyDescent="0.2">
      <c r="E136" s="145"/>
      <c r="F136" s="145"/>
      <c r="G136" s="145"/>
      <c r="H136" s="145"/>
      <c r="I136" s="145"/>
      <c r="J136" s="145"/>
    </row>
    <row r="137" spans="5:10" s="1" customFormat="1" x14ac:dyDescent="0.2">
      <c r="E137" s="145"/>
      <c r="F137" s="145"/>
      <c r="G137" s="145"/>
      <c r="H137" s="145"/>
      <c r="I137" s="145"/>
      <c r="J137" s="145"/>
    </row>
    <row r="138" spans="5:10" s="1" customFormat="1" x14ac:dyDescent="0.2">
      <c r="E138" s="145"/>
      <c r="F138" s="145"/>
      <c r="G138" s="145"/>
      <c r="H138" s="145"/>
      <c r="I138" s="145"/>
      <c r="J138" s="145"/>
    </row>
    <row r="139" spans="5:10" s="1" customFormat="1" x14ac:dyDescent="0.2">
      <c r="E139" s="145"/>
      <c r="F139" s="145"/>
      <c r="G139" s="145"/>
      <c r="H139" s="145"/>
      <c r="I139" s="145"/>
      <c r="J139" s="145"/>
    </row>
    <row r="140" spans="5:10" s="1" customFormat="1" x14ac:dyDescent="0.2">
      <c r="E140" s="145"/>
      <c r="F140" s="145"/>
      <c r="G140" s="145"/>
      <c r="H140" s="145"/>
      <c r="I140" s="145"/>
      <c r="J140" s="145"/>
    </row>
    <row r="141" spans="5:10" s="1" customFormat="1" x14ac:dyDescent="0.2">
      <c r="E141" s="145"/>
      <c r="F141" s="145"/>
      <c r="G141" s="145"/>
      <c r="H141" s="145"/>
      <c r="I141" s="145"/>
      <c r="J141" s="145"/>
    </row>
    <row r="142" spans="5:10" s="1" customFormat="1" x14ac:dyDescent="0.2">
      <c r="E142" s="145"/>
      <c r="F142" s="145"/>
      <c r="G142" s="145"/>
      <c r="H142" s="145"/>
      <c r="I142" s="145"/>
      <c r="J142" s="145"/>
    </row>
    <row r="143" spans="5:10" s="1" customFormat="1" x14ac:dyDescent="0.2">
      <c r="E143" s="145"/>
      <c r="F143" s="145"/>
      <c r="G143" s="145"/>
      <c r="H143" s="145"/>
      <c r="I143" s="145"/>
      <c r="J143" s="145"/>
    </row>
    <row r="144" spans="5:10" s="1" customFormat="1" x14ac:dyDescent="0.2">
      <c r="E144" s="145"/>
      <c r="F144" s="145"/>
      <c r="G144" s="145"/>
      <c r="H144" s="145"/>
      <c r="I144" s="145"/>
      <c r="J144" s="145"/>
    </row>
    <row r="145" spans="5:10" s="1" customFormat="1" x14ac:dyDescent="0.2">
      <c r="E145" s="145"/>
      <c r="F145" s="145"/>
      <c r="G145" s="145"/>
      <c r="H145" s="145"/>
      <c r="I145" s="145"/>
      <c r="J145" s="145"/>
    </row>
    <row r="146" spans="5:10" s="1" customFormat="1" x14ac:dyDescent="0.2">
      <c r="E146" s="145"/>
      <c r="F146" s="145"/>
      <c r="G146" s="145"/>
      <c r="H146" s="145"/>
      <c r="I146" s="145"/>
      <c r="J146" s="145"/>
    </row>
    <row r="147" spans="5:10" s="1" customFormat="1" x14ac:dyDescent="0.2">
      <c r="E147" s="145"/>
      <c r="F147" s="145"/>
      <c r="G147" s="145"/>
      <c r="H147" s="145"/>
      <c r="I147" s="145"/>
      <c r="J147" s="145"/>
    </row>
    <row r="148" spans="5:10" s="1" customFormat="1" x14ac:dyDescent="0.2">
      <c r="E148" s="145"/>
      <c r="F148" s="145"/>
      <c r="G148" s="145"/>
      <c r="H148" s="145"/>
      <c r="I148" s="145"/>
      <c r="J148" s="145"/>
    </row>
    <row r="149" spans="5:10" s="1" customFormat="1" x14ac:dyDescent="0.2">
      <c r="E149" s="145"/>
      <c r="F149" s="145"/>
      <c r="G149" s="145"/>
      <c r="H149" s="145"/>
      <c r="I149" s="145"/>
      <c r="J149" s="145"/>
    </row>
    <row r="150" spans="5:10" s="1" customFormat="1" x14ac:dyDescent="0.2">
      <c r="E150" s="145"/>
      <c r="F150" s="145"/>
      <c r="G150" s="145"/>
      <c r="H150" s="145"/>
      <c r="I150" s="145"/>
      <c r="J150" s="145"/>
    </row>
    <row r="151" spans="5:10" s="1" customFormat="1" x14ac:dyDescent="0.2">
      <c r="E151" s="145"/>
      <c r="F151" s="145"/>
      <c r="G151" s="145"/>
      <c r="H151" s="145"/>
      <c r="I151" s="145"/>
      <c r="J151" s="145"/>
    </row>
    <row r="152" spans="5:10" s="1" customFormat="1" x14ac:dyDescent="0.2">
      <c r="E152" s="145"/>
      <c r="F152" s="145"/>
      <c r="G152" s="145"/>
      <c r="H152" s="145"/>
      <c r="I152" s="145"/>
      <c r="J152" s="145"/>
    </row>
    <row r="153" spans="5:10" s="1" customFormat="1" x14ac:dyDescent="0.2">
      <c r="E153" s="145"/>
      <c r="F153" s="145"/>
      <c r="G153" s="145"/>
      <c r="H153" s="145"/>
      <c r="I153" s="145"/>
      <c r="J153" s="145"/>
    </row>
    <row r="154" spans="5:10" s="1" customFormat="1" x14ac:dyDescent="0.2">
      <c r="E154" s="145"/>
      <c r="F154" s="145"/>
      <c r="G154" s="145"/>
      <c r="H154" s="145"/>
      <c r="I154" s="145"/>
      <c r="J154" s="145"/>
    </row>
    <row r="155" spans="5:10" s="1" customFormat="1" x14ac:dyDescent="0.2">
      <c r="E155" s="145"/>
      <c r="F155" s="145"/>
      <c r="G155" s="145"/>
      <c r="H155" s="145"/>
      <c r="I155" s="145"/>
      <c r="J155" s="145"/>
    </row>
    <row r="156" spans="5:10" s="1" customFormat="1" x14ac:dyDescent="0.2">
      <c r="E156" s="145"/>
      <c r="F156" s="145"/>
      <c r="G156" s="145"/>
      <c r="H156" s="145"/>
      <c r="I156" s="145"/>
      <c r="J156" s="145"/>
    </row>
    <row r="157" spans="5:10" s="1" customFormat="1" x14ac:dyDescent="0.2">
      <c r="E157" s="145"/>
      <c r="F157" s="145"/>
      <c r="G157" s="145"/>
      <c r="H157" s="145"/>
      <c r="I157" s="145"/>
      <c r="J157" s="145"/>
    </row>
    <row r="158" spans="5:10" s="1" customFormat="1" x14ac:dyDescent="0.2">
      <c r="E158" s="145"/>
      <c r="F158" s="145"/>
      <c r="G158" s="145"/>
      <c r="H158" s="145"/>
      <c r="I158" s="145"/>
      <c r="J158" s="145"/>
    </row>
    <row r="159" spans="5:10" s="1" customFormat="1" x14ac:dyDescent="0.2">
      <c r="E159" s="145"/>
      <c r="F159" s="145"/>
      <c r="G159" s="145"/>
      <c r="H159" s="145"/>
      <c r="I159" s="145"/>
      <c r="J159" s="145"/>
    </row>
    <row r="160" spans="5:10" s="1" customFormat="1" x14ac:dyDescent="0.2">
      <c r="E160" s="145"/>
      <c r="F160" s="145"/>
      <c r="G160" s="145"/>
      <c r="H160" s="145"/>
      <c r="I160" s="145"/>
      <c r="J160" s="145"/>
    </row>
    <row r="161" spans="5:10" s="1" customFormat="1" x14ac:dyDescent="0.2">
      <c r="E161" s="145"/>
      <c r="F161" s="145"/>
      <c r="G161" s="145"/>
      <c r="H161" s="145"/>
      <c r="I161" s="145"/>
      <c r="J161" s="145"/>
    </row>
    <row r="162" spans="5:10" s="1" customFormat="1" x14ac:dyDescent="0.2">
      <c r="E162" s="145"/>
      <c r="F162" s="145"/>
      <c r="G162" s="145"/>
      <c r="H162" s="145"/>
      <c r="I162" s="145"/>
      <c r="J162" s="145"/>
    </row>
    <row r="163" spans="5:10" s="1" customFormat="1" x14ac:dyDescent="0.2">
      <c r="E163" s="145"/>
      <c r="F163" s="145"/>
      <c r="G163" s="145"/>
      <c r="H163" s="145"/>
      <c r="I163" s="145"/>
      <c r="J163" s="145"/>
    </row>
    <row r="164" spans="5:10" s="1" customFormat="1" x14ac:dyDescent="0.2">
      <c r="E164" s="145"/>
      <c r="F164" s="145"/>
      <c r="G164" s="145"/>
      <c r="H164" s="145"/>
      <c r="I164" s="145"/>
      <c r="J164" s="145"/>
    </row>
    <row r="165" spans="5:10" s="1" customFormat="1" x14ac:dyDescent="0.2">
      <c r="E165" s="145"/>
      <c r="F165" s="145"/>
      <c r="G165" s="145"/>
      <c r="H165" s="145"/>
      <c r="I165" s="145"/>
      <c r="J165" s="145"/>
    </row>
    <row r="166" spans="5:10" s="1" customFormat="1" x14ac:dyDescent="0.2">
      <c r="E166" s="145"/>
      <c r="F166" s="145"/>
      <c r="G166" s="145"/>
      <c r="H166" s="145"/>
      <c r="I166" s="145"/>
      <c r="J166" s="145"/>
    </row>
    <row r="167" spans="5:10" s="1" customFormat="1" x14ac:dyDescent="0.2">
      <c r="E167" s="145"/>
      <c r="F167" s="145"/>
      <c r="G167" s="145"/>
      <c r="H167" s="145"/>
      <c r="I167" s="145"/>
      <c r="J167" s="145"/>
    </row>
    <row r="168" spans="5:10" s="1" customFormat="1" x14ac:dyDescent="0.2">
      <c r="E168" s="145"/>
      <c r="F168" s="145"/>
      <c r="G168" s="145"/>
      <c r="H168" s="145"/>
      <c r="I168" s="145"/>
      <c r="J168" s="145"/>
    </row>
    <row r="169" spans="5:10" s="1" customFormat="1" x14ac:dyDescent="0.2">
      <c r="E169" s="145"/>
      <c r="F169" s="145"/>
      <c r="G169" s="145"/>
      <c r="H169" s="145"/>
      <c r="I169" s="145"/>
      <c r="J169" s="145"/>
    </row>
    <row r="170" spans="5:10" s="1" customFormat="1" x14ac:dyDescent="0.2">
      <c r="E170" s="145"/>
      <c r="F170" s="145"/>
      <c r="G170" s="145"/>
      <c r="H170" s="145"/>
      <c r="I170" s="145"/>
      <c r="J170" s="145"/>
    </row>
    <row r="171" spans="5:10" s="1" customFormat="1" x14ac:dyDescent="0.2">
      <c r="E171" s="145"/>
      <c r="F171" s="145"/>
      <c r="G171" s="145"/>
      <c r="H171" s="145"/>
      <c r="I171" s="145"/>
      <c r="J171" s="145"/>
    </row>
    <row r="172" spans="5:10" s="1" customFormat="1" x14ac:dyDescent="0.2">
      <c r="E172" s="145"/>
      <c r="F172" s="145"/>
      <c r="G172" s="145"/>
      <c r="H172" s="145"/>
      <c r="I172" s="145"/>
      <c r="J172" s="145"/>
    </row>
    <row r="173" spans="5:10" s="1" customFormat="1" x14ac:dyDescent="0.2">
      <c r="E173" s="145"/>
      <c r="F173" s="145"/>
      <c r="G173" s="145"/>
      <c r="H173" s="145"/>
      <c r="I173" s="145"/>
      <c r="J173" s="145"/>
    </row>
    <row r="174" spans="5:10" s="1" customFormat="1" x14ac:dyDescent="0.2">
      <c r="E174" s="145"/>
      <c r="F174" s="145"/>
      <c r="G174" s="145"/>
      <c r="H174" s="145"/>
      <c r="I174" s="145"/>
      <c r="J174" s="145"/>
    </row>
    <row r="175" spans="5:10" s="1" customFormat="1" x14ac:dyDescent="0.2">
      <c r="E175" s="145"/>
      <c r="F175" s="145"/>
      <c r="G175" s="145"/>
      <c r="H175" s="145"/>
      <c r="I175" s="145"/>
      <c r="J175" s="145"/>
    </row>
    <row r="176" spans="5:10" s="1" customFormat="1" x14ac:dyDescent="0.2">
      <c r="E176" s="145"/>
      <c r="F176" s="145"/>
      <c r="G176" s="145"/>
      <c r="H176" s="145"/>
      <c r="I176" s="145"/>
      <c r="J176" s="145"/>
    </row>
    <row r="177" spans="5:10" s="1" customFormat="1" x14ac:dyDescent="0.2">
      <c r="E177" s="145"/>
      <c r="F177" s="145"/>
      <c r="G177" s="145"/>
      <c r="H177" s="145"/>
      <c r="I177" s="145"/>
      <c r="J177" s="145"/>
    </row>
    <row r="178" spans="5:10" s="1" customFormat="1" x14ac:dyDescent="0.2">
      <c r="E178" s="145"/>
      <c r="F178" s="145"/>
      <c r="G178" s="145"/>
      <c r="H178" s="145"/>
      <c r="I178" s="145"/>
      <c r="J178" s="145"/>
    </row>
    <row r="179" spans="5:10" s="1" customFormat="1" x14ac:dyDescent="0.2">
      <c r="E179" s="145"/>
      <c r="F179" s="145"/>
      <c r="G179" s="145"/>
      <c r="H179" s="145"/>
      <c r="I179" s="145"/>
      <c r="J179" s="145"/>
    </row>
    <row r="180" spans="5:10" s="1" customFormat="1" x14ac:dyDescent="0.2">
      <c r="E180" s="145"/>
      <c r="F180" s="145"/>
      <c r="G180" s="145"/>
      <c r="H180" s="145"/>
      <c r="I180" s="145"/>
      <c r="J180" s="145"/>
    </row>
    <row r="181" spans="5:10" s="1" customFormat="1" x14ac:dyDescent="0.2">
      <c r="E181" s="145"/>
      <c r="F181" s="145"/>
      <c r="G181" s="145"/>
      <c r="H181" s="145"/>
      <c r="I181" s="145"/>
      <c r="J181" s="145"/>
    </row>
    <row r="182" spans="5:10" s="1" customFormat="1" x14ac:dyDescent="0.2">
      <c r="E182" s="145"/>
      <c r="F182" s="145"/>
      <c r="G182" s="145"/>
      <c r="H182" s="145"/>
      <c r="I182" s="145"/>
      <c r="J182" s="145"/>
    </row>
    <row r="183" spans="5:10" s="1" customFormat="1" x14ac:dyDescent="0.2">
      <c r="E183" s="145"/>
      <c r="F183" s="145"/>
      <c r="G183" s="145"/>
      <c r="H183" s="145"/>
      <c r="I183" s="145"/>
      <c r="J183" s="145"/>
    </row>
    <row r="184" spans="5:10" s="1" customFormat="1" x14ac:dyDescent="0.2">
      <c r="E184" s="145"/>
      <c r="F184" s="145"/>
      <c r="G184" s="145"/>
      <c r="H184" s="145"/>
      <c r="I184" s="145"/>
      <c r="J184" s="145"/>
    </row>
    <row r="185" spans="5:10" s="1" customFormat="1" x14ac:dyDescent="0.2">
      <c r="E185" s="145"/>
      <c r="F185" s="145"/>
      <c r="G185" s="145"/>
      <c r="H185" s="145"/>
      <c r="I185" s="145"/>
      <c r="J185" s="145"/>
    </row>
    <row r="186" spans="5:10" s="1" customFormat="1" x14ac:dyDescent="0.2">
      <c r="E186" s="145"/>
      <c r="F186" s="145"/>
      <c r="G186" s="145"/>
      <c r="H186" s="145"/>
      <c r="I186" s="145"/>
      <c r="J186" s="145"/>
    </row>
    <row r="187" spans="5:10" s="1" customFormat="1" x14ac:dyDescent="0.2">
      <c r="E187" s="145"/>
      <c r="F187" s="145"/>
      <c r="G187" s="145"/>
      <c r="H187" s="145"/>
      <c r="I187" s="145"/>
      <c r="J187" s="145"/>
    </row>
    <row r="188" spans="5:10" s="1" customFormat="1" x14ac:dyDescent="0.2">
      <c r="E188" s="145"/>
      <c r="F188" s="145"/>
      <c r="G188" s="145"/>
      <c r="H188" s="145"/>
      <c r="I188" s="145"/>
      <c r="J188" s="145"/>
    </row>
    <row r="189" spans="5:10" s="1" customFormat="1" x14ac:dyDescent="0.2">
      <c r="E189" s="145"/>
      <c r="F189" s="145"/>
      <c r="G189" s="145"/>
      <c r="H189" s="145"/>
      <c r="I189" s="145"/>
      <c r="J189" s="145"/>
    </row>
    <row r="190" spans="5:10" s="1" customFormat="1" x14ac:dyDescent="0.2">
      <c r="E190" s="145"/>
      <c r="F190" s="145"/>
      <c r="G190" s="145"/>
      <c r="H190" s="145"/>
      <c r="I190" s="145"/>
      <c r="J190" s="145"/>
    </row>
    <row r="191" spans="5:10" s="1" customFormat="1" x14ac:dyDescent="0.2">
      <c r="E191" s="145"/>
      <c r="F191" s="145"/>
      <c r="G191" s="145"/>
      <c r="H191" s="145"/>
      <c r="I191" s="145"/>
      <c r="J191" s="145"/>
    </row>
    <row r="192" spans="5:10" s="1" customFormat="1" x14ac:dyDescent="0.2">
      <c r="E192" s="145"/>
      <c r="F192" s="145"/>
      <c r="G192" s="145"/>
      <c r="H192" s="145"/>
      <c r="I192" s="145"/>
      <c r="J192" s="145"/>
    </row>
    <row r="193" spans="5:10" s="1" customFormat="1" x14ac:dyDescent="0.2">
      <c r="E193" s="145"/>
      <c r="F193" s="145"/>
      <c r="G193" s="145"/>
      <c r="H193" s="145"/>
      <c r="I193" s="145"/>
      <c r="J193" s="145"/>
    </row>
    <row r="194" spans="5:10" s="1" customFormat="1" x14ac:dyDescent="0.2">
      <c r="E194" s="145"/>
      <c r="F194" s="145"/>
      <c r="G194" s="145"/>
      <c r="H194" s="145"/>
      <c r="I194" s="145"/>
      <c r="J194" s="145"/>
    </row>
    <row r="195" spans="5:10" s="1" customFormat="1" x14ac:dyDescent="0.2">
      <c r="E195" s="145"/>
      <c r="F195" s="145"/>
      <c r="G195" s="145"/>
      <c r="H195" s="145"/>
      <c r="I195" s="145"/>
      <c r="J195" s="145"/>
    </row>
    <row r="196" spans="5:10" s="1" customFormat="1" x14ac:dyDescent="0.2">
      <c r="E196" s="145"/>
      <c r="F196" s="145"/>
      <c r="G196" s="145"/>
      <c r="H196" s="145"/>
      <c r="I196" s="145"/>
      <c r="J196" s="145"/>
    </row>
    <row r="197" spans="5:10" s="1" customFormat="1" x14ac:dyDescent="0.2">
      <c r="E197" s="145"/>
      <c r="F197" s="145"/>
      <c r="G197" s="145"/>
      <c r="H197" s="145"/>
      <c r="I197" s="145"/>
      <c r="J197" s="145"/>
    </row>
    <row r="198" spans="5:10" s="1" customFormat="1" x14ac:dyDescent="0.2">
      <c r="E198" s="145"/>
      <c r="F198" s="145"/>
      <c r="G198" s="145"/>
      <c r="H198" s="145"/>
      <c r="I198" s="145"/>
      <c r="J198" s="145"/>
    </row>
    <row r="199" spans="5:10" s="1" customFormat="1" x14ac:dyDescent="0.2">
      <c r="E199" s="145"/>
      <c r="F199" s="145"/>
      <c r="G199" s="145"/>
      <c r="H199" s="145"/>
      <c r="I199" s="145"/>
      <c r="J199" s="145"/>
    </row>
    <row r="200" spans="5:10" s="1" customFormat="1" x14ac:dyDescent="0.2">
      <c r="E200" s="145"/>
      <c r="F200" s="145"/>
      <c r="G200" s="145"/>
      <c r="H200" s="145"/>
      <c r="I200" s="145"/>
      <c r="J200" s="145"/>
    </row>
    <row r="201" spans="5:10" s="1" customFormat="1" x14ac:dyDescent="0.2">
      <c r="E201" s="145"/>
      <c r="F201" s="145"/>
      <c r="G201" s="145"/>
      <c r="H201" s="145"/>
      <c r="I201" s="145"/>
      <c r="J201" s="145"/>
    </row>
    <row r="202" spans="5:10" s="1" customFormat="1" x14ac:dyDescent="0.2">
      <c r="E202" s="145"/>
      <c r="F202" s="145"/>
      <c r="G202" s="145"/>
      <c r="H202" s="145"/>
      <c r="I202" s="145"/>
      <c r="J202" s="145"/>
    </row>
    <row r="203" spans="5:10" s="1" customFormat="1" x14ac:dyDescent="0.2">
      <c r="E203" s="145"/>
      <c r="F203" s="145"/>
      <c r="G203" s="145"/>
      <c r="H203" s="145"/>
      <c r="I203" s="145"/>
      <c r="J203" s="145"/>
    </row>
    <row r="204" spans="5:10" s="1" customFormat="1" x14ac:dyDescent="0.2">
      <c r="E204" s="145"/>
      <c r="F204" s="145"/>
      <c r="G204" s="145"/>
      <c r="H204" s="145"/>
      <c r="I204" s="145"/>
      <c r="J204" s="145"/>
    </row>
    <row r="205" spans="5:10" s="1" customFormat="1" x14ac:dyDescent="0.2">
      <c r="E205" s="145"/>
      <c r="F205" s="145"/>
      <c r="G205" s="145"/>
      <c r="H205" s="145"/>
      <c r="I205" s="145"/>
      <c r="J205" s="145"/>
    </row>
    <row r="206" spans="5:10" s="1" customFormat="1" x14ac:dyDescent="0.2">
      <c r="E206" s="145"/>
      <c r="F206" s="145"/>
      <c r="G206" s="145"/>
      <c r="H206" s="145"/>
      <c r="I206" s="145"/>
      <c r="J206" s="145"/>
    </row>
    <row r="207" spans="5:10" s="1" customFormat="1" x14ac:dyDescent="0.2">
      <c r="E207" s="145"/>
      <c r="F207" s="145"/>
      <c r="G207" s="145"/>
      <c r="H207" s="145"/>
      <c r="I207" s="145"/>
      <c r="J207" s="145"/>
    </row>
    <row r="208" spans="5:10" s="1" customFormat="1" x14ac:dyDescent="0.2">
      <c r="E208" s="145"/>
      <c r="F208" s="145"/>
      <c r="G208" s="145"/>
      <c r="H208" s="145"/>
      <c r="I208" s="145"/>
      <c r="J208" s="145"/>
    </row>
    <row r="209" spans="5:10" s="1" customFormat="1" x14ac:dyDescent="0.2">
      <c r="E209" s="145"/>
      <c r="F209" s="145"/>
      <c r="G209" s="145"/>
      <c r="H209" s="145"/>
      <c r="I209" s="145"/>
      <c r="J209" s="145"/>
    </row>
    <row r="210" spans="5:10" s="1" customFormat="1" x14ac:dyDescent="0.2">
      <c r="E210" s="145"/>
      <c r="F210" s="145"/>
      <c r="G210" s="145"/>
      <c r="H210" s="145"/>
      <c r="I210" s="145"/>
      <c r="J210" s="145"/>
    </row>
    <row r="211" spans="5:10" s="1" customFormat="1" x14ac:dyDescent="0.2">
      <c r="E211" s="145"/>
      <c r="F211" s="145"/>
      <c r="G211" s="145"/>
      <c r="H211" s="145"/>
      <c r="I211" s="145"/>
      <c r="J211" s="145"/>
    </row>
    <row r="212" spans="5:10" s="1" customFormat="1" x14ac:dyDescent="0.2">
      <c r="E212" s="145"/>
      <c r="F212" s="145"/>
      <c r="G212" s="145"/>
      <c r="H212" s="145"/>
      <c r="I212" s="145"/>
      <c r="J212" s="145"/>
    </row>
    <row r="213" spans="5:10" s="1" customFormat="1" x14ac:dyDescent="0.2">
      <c r="E213" s="145"/>
      <c r="F213" s="145"/>
      <c r="G213" s="145"/>
      <c r="H213" s="145"/>
      <c r="I213" s="145"/>
      <c r="J213" s="145"/>
    </row>
    <row r="214" spans="5:10" s="1" customFormat="1" x14ac:dyDescent="0.2">
      <c r="E214" s="145"/>
      <c r="F214" s="145"/>
      <c r="G214" s="145"/>
      <c r="H214" s="145"/>
      <c r="I214" s="145"/>
      <c r="J214" s="145"/>
    </row>
    <row r="215" spans="5:10" s="1" customFormat="1" x14ac:dyDescent="0.2">
      <c r="E215" s="145"/>
      <c r="F215" s="145"/>
      <c r="G215" s="145"/>
      <c r="H215" s="145"/>
      <c r="I215" s="145"/>
      <c r="J215" s="145"/>
    </row>
    <row r="216" spans="5:10" s="1" customFormat="1" x14ac:dyDescent="0.2">
      <c r="E216" s="145"/>
      <c r="F216" s="145"/>
      <c r="G216" s="145"/>
      <c r="H216" s="145"/>
      <c r="I216" s="145"/>
      <c r="J216" s="145"/>
    </row>
    <row r="217" spans="5:10" s="1" customFormat="1" x14ac:dyDescent="0.2">
      <c r="E217" s="145"/>
      <c r="F217" s="145"/>
      <c r="G217" s="145"/>
      <c r="H217" s="145"/>
      <c r="I217" s="145"/>
      <c r="J217" s="145"/>
    </row>
    <row r="218" spans="5:10" s="1" customFormat="1" x14ac:dyDescent="0.2">
      <c r="E218" s="145"/>
      <c r="F218" s="145"/>
      <c r="G218" s="145"/>
      <c r="H218" s="145"/>
      <c r="I218" s="145"/>
      <c r="J218" s="145"/>
    </row>
    <row r="219" spans="5:10" s="1" customFormat="1" x14ac:dyDescent="0.2">
      <c r="E219" s="145"/>
      <c r="F219" s="145"/>
      <c r="G219" s="145"/>
      <c r="H219" s="145"/>
      <c r="I219" s="145"/>
      <c r="J219" s="145"/>
    </row>
    <row r="220" spans="5:10" s="1" customFormat="1" x14ac:dyDescent="0.2">
      <c r="E220" s="145"/>
      <c r="F220" s="145"/>
      <c r="G220" s="145"/>
      <c r="H220" s="145"/>
      <c r="I220" s="145"/>
      <c r="J220" s="145"/>
    </row>
    <row r="221" spans="5:10" s="1" customFormat="1" x14ac:dyDescent="0.2">
      <c r="E221" s="145"/>
      <c r="F221" s="145"/>
      <c r="G221" s="145"/>
      <c r="H221" s="145"/>
      <c r="I221" s="145"/>
      <c r="J221" s="145"/>
    </row>
    <row r="222" spans="5:10" s="1" customFormat="1" x14ac:dyDescent="0.2">
      <c r="E222" s="145"/>
      <c r="F222" s="145"/>
      <c r="G222" s="145"/>
      <c r="H222" s="145"/>
      <c r="I222" s="145"/>
      <c r="J222" s="145"/>
    </row>
    <row r="223" spans="5:10" s="1" customFormat="1" x14ac:dyDescent="0.2">
      <c r="E223" s="145"/>
      <c r="F223" s="145"/>
      <c r="G223" s="145"/>
      <c r="H223" s="145"/>
      <c r="I223" s="145"/>
      <c r="J223" s="145"/>
    </row>
    <row r="224" spans="5:10" s="1" customFormat="1" x14ac:dyDescent="0.2">
      <c r="E224" s="145"/>
      <c r="F224" s="145"/>
      <c r="G224" s="145"/>
      <c r="H224" s="145"/>
      <c r="I224" s="145"/>
      <c r="J224" s="145"/>
    </row>
    <row r="225" spans="5:10" s="1" customFormat="1" x14ac:dyDescent="0.2">
      <c r="E225" s="145"/>
      <c r="F225" s="145"/>
      <c r="G225" s="145"/>
      <c r="H225" s="145"/>
      <c r="I225" s="145"/>
      <c r="J225" s="145"/>
    </row>
    <row r="226" spans="5:10" s="1" customFormat="1" x14ac:dyDescent="0.2">
      <c r="E226" s="145"/>
      <c r="F226" s="145"/>
      <c r="G226" s="145"/>
      <c r="H226" s="145"/>
      <c r="I226" s="145"/>
      <c r="J226" s="145"/>
    </row>
    <row r="227" spans="5:10" s="1" customFormat="1" x14ac:dyDescent="0.2">
      <c r="E227" s="145"/>
      <c r="F227" s="145"/>
      <c r="G227" s="145"/>
      <c r="H227" s="145"/>
      <c r="I227" s="145"/>
      <c r="J227" s="145"/>
    </row>
    <row r="228" spans="5:10" s="1" customFormat="1" x14ac:dyDescent="0.2">
      <c r="E228" s="145"/>
      <c r="F228" s="145"/>
      <c r="G228" s="145"/>
      <c r="H228" s="145"/>
      <c r="I228" s="145"/>
      <c r="J228" s="145"/>
    </row>
    <row r="229" spans="5:10" s="1" customFormat="1" x14ac:dyDescent="0.2">
      <c r="E229" s="145"/>
      <c r="F229" s="145"/>
      <c r="G229" s="145"/>
      <c r="H229" s="145"/>
      <c r="I229" s="145"/>
      <c r="J229" s="145"/>
    </row>
    <row r="230" spans="5:10" s="1" customFormat="1" x14ac:dyDescent="0.2">
      <c r="E230" s="145"/>
      <c r="F230" s="145"/>
      <c r="G230" s="145"/>
      <c r="H230" s="145"/>
      <c r="I230" s="145"/>
      <c r="J230" s="145"/>
    </row>
    <row r="231" spans="5:10" s="1" customFormat="1" x14ac:dyDescent="0.2">
      <c r="E231" s="145"/>
      <c r="F231" s="145"/>
      <c r="G231" s="145"/>
      <c r="H231" s="145"/>
      <c r="I231" s="145"/>
      <c r="J231" s="145"/>
    </row>
    <row r="232" spans="5:10" s="1" customFormat="1" x14ac:dyDescent="0.2">
      <c r="E232" s="145"/>
      <c r="F232" s="145"/>
      <c r="G232" s="145"/>
      <c r="H232" s="145"/>
      <c r="I232" s="145"/>
      <c r="J232" s="145"/>
    </row>
    <row r="233" spans="5:10" s="1" customFormat="1" x14ac:dyDescent="0.2">
      <c r="E233" s="145"/>
      <c r="F233" s="145"/>
      <c r="G233" s="145"/>
      <c r="H233" s="145"/>
      <c r="I233" s="145"/>
      <c r="J233" s="145"/>
    </row>
    <row r="234" spans="5:10" s="1" customFormat="1" x14ac:dyDescent="0.2">
      <c r="E234" s="145"/>
      <c r="F234" s="145"/>
      <c r="G234" s="145"/>
      <c r="H234" s="145"/>
      <c r="I234" s="145"/>
      <c r="J234" s="145"/>
    </row>
    <row r="235" spans="5:10" s="1" customFormat="1" x14ac:dyDescent="0.2">
      <c r="E235" s="145"/>
      <c r="F235" s="145"/>
      <c r="G235" s="145"/>
      <c r="H235" s="145"/>
      <c r="I235" s="145"/>
      <c r="J235" s="145"/>
    </row>
    <row r="236" spans="5:10" s="1" customFormat="1" x14ac:dyDescent="0.2">
      <c r="E236" s="145"/>
      <c r="F236" s="145"/>
      <c r="G236" s="145"/>
      <c r="H236" s="145"/>
      <c r="I236" s="145"/>
      <c r="J236" s="145"/>
    </row>
    <row r="237" spans="5:10" s="1" customFormat="1" x14ac:dyDescent="0.2">
      <c r="E237" s="145"/>
      <c r="F237" s="145"/>
      <c r="G237" s="145"/>
      <c r="H237" s="145"/>
      <c r="I237" s="145"/>
      <c r="J237" s="145"/>
    </row>
    <row r="238" spans="5:10" s="1" customFormat="1" x14ac:dyDescent="0.2">
      <c r="E238" s="145"/>
      <c r="F238" s="145"/>
      <c r="G238" s="145"/>
      <c r="H238" s="145"/>
      <c r="I238" s="145"/>
      <c r="J238" s="145"/>
    </row>
    <row r="239" spans="5:10" s="1" customFormat="1" x14ac:dyDescent="0.2">
      <c r="E239" s="145"/>
      <c r="F239" s="145"/>
      <c r="G239" s="145"/>
      <c r="H239" s="145"/>
      <c r="I239" s="145"/>
      <c r="J239" s="145"/>
    </row>
    <row r="240" spans="5:10" s="1" customFormat="1" x14ac:dyDescent="0.2">
      <c r="E240" s="145"/>
      <c r="F240" s="145"/>
      <c r="G240" s="145"/>
      <c r="H240" s="145"/>
      <c r="I240" s="145"/>
      <c r="J240" s="145"/>
    </row>
    <row r="241" spans="5:10" s="1" customFormat="1" x14ac:dyDescent="0.2">
      <c r="E241" s="145"/>
      <c r="F241" s="145"/>
      <c r="G241" s="145"/>
      <c r="H241" s="145"/>
      <c r="I241" s="145"/>
      <c r="J241" s="145"/>
    </row>
    <row r="242" spans="5:10" s="1" customFormat="1" x14ac:dyDescent="0.2">
      <c r="E242" s="145"/>
      <c r="F242" s="145"/>
      <c r="G242" s="145"/>
      <c r="H242" s="145"/>
      <c r="I242" s="145"/>
      <c r="J242" s="145"/>
    </row>
    <row r="243" spans="5:10" s="1" customFormat="1" x14ac:dyDescent="0.2">
      <c r="E243" s="145"/>
      <c r="F243" s="145"/>
      <c r="G243" s="145"/>
      <c r="H243" s="145"/>
      <c r="I243" s="145"/>
      <c r="J243" s="145"/>
    </row>
    <row r="244" spans="5:10" s="1" customFormat="1" x14ac:dyDescent="0.2">
      <c r="E244" s="145"/>
      <c r="F244" s="145"/>
      <c r="G244" s="145"/>
      <c r="H244" s="145"/>
      <c r="I244" s="145"/>
      <c r="J244" s="145"/>
    </row>
    <row r="245" spans="5:10" s="1" customFormat="1" x14ac:dyDescent="0.2">
      <c r="E245" s="145"/>
      <c r="F245" s="145"/>
      <c r="G245" s="145"/>
      <c r="H245" s="145"/>
      <c r="I245" s="145"/>
      <c r="J245" s="145"/>
    </row>
    <row r="246" spans="5:10" s="1" customFormat="1" x14ac:dyDescent="0.2">
      <c r="E246" s="145"/>
      <c r="F246" s="145"/>
      <c r="G246" s="145"/>
      <c r="H246" s="145"/>
      <c r="I246" s="145"/>
      <c r="J246" s="145"/>
    </row>
    <row r="247" spans="5:10" s="1" customFormat="1" x14ac:dyDescent="0.2">
      <c r="E247" s="145"/>
      <c r="F247" s="145"/>
      <c r="G247" s="145"/>
      <c r="H247" s="145"/>
      <c r="I247" s="145"/>
      <c r="J247" s="145"/>
    </row>
  </sheetData>
  <mergeCells count="3">
    <mergeCell ref="E3:J3"/>
    <mergeCell ref="E6:J6"/>
    <mergeCell ref="G13:I1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5441D-4302-3C44-B738-8A2E6D4C033C}">
  <dimension ref="D1:F519"/>
  <sheetViews>
    <sheetView workbookViewId="0">
      <selection activeCell="F12" sqref="F12"/>
    </sheetView>
  </sheetViews>
  <sheetFormatPr baseColWidth="10" defaultRowHeight="15" x14ac:dyDescent="0.2"/>
  <cols>
    <col min="4" max="4" width="54.83203125" customWidth="1"/>
    <col min="5" max="5" width="41.6640625" customWidth="1"/>
    <col min="6" max="6" width="46.33203125" customWidth="1"/>
  </cols>
  <sheetData>
    <row r="1" spans="4:6" s="1" customFormat="1" ht="23" customHeight="1" x14ac:dyDescent="0.2">
      <c r="D1" s="240" t="s">
        <v>103</v>
      </c>
      <c r="E1" s="240"/>
      <c r="F1" s="241"/>
    </row>
    <row r="2" spans="4:6" s="1" customFormat="1" x14ac:dyDescent="0.2"/>
    <row r="3" spans="4:6" s="1" customFormat="1" x14ac:dyDescent="0.2"/>
    <row r="4" spans="4:6" s="1" customFormat="1" x14ac:dyDescent="0.2"/>
    <row r="5" spans="4:6" s="1" customFormat="1" ht="20" x14ac:dyDescent="0.2">
      <c r="D5" s="239" t="s">
        <v>104</v>
      </c>
      <c r="E5" s="239" t="s">
        <v>105</v>
      </c>
      <c r="F5" s="159" t="s">
        <v>108</v>
      </c>
    </row>
    <row r="6" spans="4:6" s="1" customFormat="1" ht="21" x14ac:dyDescent="0.2">
      <c r="D6" s="239"/>
      <c r="E6" s="239"/>
      <c r="F6" s="47" t="s">
        <v>188</v>
      </c>
    </row>
    <row r="7" spans="4:6" s="1" customFormat="1" ht="30" customHeight="1" x14ac:dyDescent="0.2">
      <c r="D7" s="48" t="s">
        <v>109</v>
      </c>
      <c r="E7" s="46" t="str">
        <f>'Исходные данные'!E10</f>
        <v>Выберите значение</v>
      </c>
      <c r="F7" s="65" t="e">
        <f>'Фонд оплаты труда (разработка)'!J13*E7/100</f>
        <v>#VALUE!</v>
      </c>
    </row>
    <row r="8" spans="4:6" s="1" customFormat="1" ht="29" customHeight="1" x14ac:dyDescent="0.2">
      <c r="D8" s="48" t="s">
        <v>110</v>
      </c>
      <c r="E8" s="46" t="str">
        <f>'Исходные данные'!E11</f>
        <v>Выберите значение</v>
      </c>
      <c r="F8" s="65" t="e">
        <f>'Фонд оплаты труда (разработка)'!J13*E8/100</f>
        <v>#VALUE!</v>
      </c>
    </row>
    <row r="9" spans="4:6" s="1" customFormat="1" ht="42" x14ac:dyDescent="0.2">
      <c r="D9" s="48" t="s">
        <v>111</v>
      </c>
      <c r="E9" s="46" t="str">
        <f>'Исходные данные'!E12</f>
        <v>Выберите значение</v>
      </c>
      <c r="F9" s="65" t="e">
        <f>'Фонд оплаты труда (разработка)'!J13*E9/100</f>
        <v>#VALUE!</v>
      </c>
    </row>
    <row r="10" spans="4:6" s="1" customFormat="1" ht="84" x14ac:dyDescent="0.2">
      <c r="D10" s="48" t="s">
        <v>3</v>
      </c>
      <c r="E10" s="46" t="str">
        <f>'Исходные данные'!E13</f>
        <v>Выберите значение</v>
      </c>
      <c r="F10" s="65" t="e">
        <f>'Фонд оплаты труда (разработка)'!J13*E10/100</f>
        <v>#VALUE!</v>
      </c>
    </row>
    <row r="11" spans="4:6" s="1" customFormat="1" ht="20" x14ac:dyDescent="0.2">
      <c r="D11" s="49" t="s">
        <v>99</v>
      </c>
      <c r="E11" s="46">
        <f>SUM(E7:E10)</f>
        <v>0</v>
      </c>
      <c r="F11" s="65">
        <f>'Фонд оплаты труда (разработка)'!J13*E11/100</f>
        <v>0</v>
      </c>
    </row>
    <row r="12" spans="4:6" s="1" customFormat="1" x14ac:dyDescent="0.2"/>
    <row r="13" spans="4:6" s="1" customFormat="1" x14ac:dyDescent="0.2"/>
    <row r="14" spans="4:6" s="1" customFormat="1" x14ac:dyDescent="0.2"/>
    <row r="15" spans="4:6" s="1" customFormat="1" x14ac:dyDescent="0.2"/>
    <row r="16" spans="4:6" s="1" customFormat="1" x14ac:dyDescent="0.2"/>
    <row r="17" s="1" customFormat="1" x14ac:dyDescent="0.2"/>
    <row r="18" s="1" customFormat="1" x14ac:dyDescent="0.2"/>
    <row r="19" s="1" customFormat="1" x14ac:dyDescent="0.2"/>
    <row r="20" s="1" customFormat="1" x14ac:dyDescent="0.2"/>
    <row r="21" s="1" customFormat="1" x14ac:dyDescent="0.2"/>
    <row r="22" s="1" customFormat="1" x14ac:dyDescent="0.2"/>
    <row r="23" s="1" customFormat="1" x14ac:dyDescent="0.2"/>
    <row r="24" s="1" customFormat="1" x14ac:dyDescent="0.2"/>
    <row r="25" s="1" customFormat="1" x14ac:dyDescent="0.2"/>
    <row r="26" s="1" customFormat="1" x14ac:dyDescent="0.2"/>
    <row r="27" s="1" customFormat="1" x14ac:dyDescent="0.2"/>
    <row r="28" s="1" customFormat="1" x14ac:dyDescent="0.2"/>
    <row r="29" s="1" customFormat="1" x14ac:dyDescent="0.2"/>
    <row r="30" s="1" customFormat="1" x14ac:dyDescent="0.2"/>
    <row r="31" s="1" customFormat="1" x14ac:dyDescent="0.2"/>
    <row r="32" s="1" customFormat="1" x14ac:dyDescent="0.2"/>
    <row r="33" s="1" customFormat="1" x14ac:dyDescent="0.2"/>
    <row r="34" s="1" customFormat="1" x14ac:dyDescent="0.2"/>
    <row r="35" s="1" customFormat="1" x14ac:dyDescent="0.2"/>
    <row r="36" s="1" customFormat="1" x14ac:dyDescent="0.2"/>
    <row r="37" s="1" customFormat="1" x14ac:dyDescent="0.2"/>
    <row r="38" s="1" customFormat="1" x14ac:dyDescent="0.2"/>
    <row r="39" s="1" customFormat="1" x14ac:dyDescent="0.2"/>
    <row r="40" s="1" customFormat="1" x14ac:dyDescent="0.2"/>
    <row r="41" s="1" customFormat="1" x14ac:dyDescent="0.2"/>
    <row r="42" s="1" customFormat="1" x14ac:dyDescent="0.2"/>
    <row r="43" s="1" customFormat="1" x14ac:dyDescent="0.2"/>
    <row r="44" s="1" customFormat="1" x14ac:dyDescent="0.2"/>
    <row r="45" s="1" customFormat="1" x14ac:dyDescent="0.2"/>
    <row r="46" s="1" customFormat="1" x14ac:dyDescent="0.2"/>
    <row r="47" s="1" customFormat="1" x14ac:dyDescent="0.2"/>
    <row r="48" s="1" customFormat="1" x14ac:dyDescent="0.2"/>
    <row r="49" s="1" customFormat="1" x14ac:dyDescent="0.2"/>
    <row r="50" s="1" customFormat="1" x14ac:dyDescent="0.2"/>
    <row r="51" s="1" customFormat="1" x14ac:dyDescent="0.2"/>
    <row r="52" s="1" customFormat="1" x14ac:dyDescent="0.2"/>
    <row r="53" s="1" customFormat="1" x14ac:dyDescent="0.2"/>
    <row r="54" s="1" customFormat="1" x14ac:dyDescent="0.2"/>
    <row r="55" s="1" customFormat="1" x14ac:dyDescent="0.2"/>
    <row r="56" s="1" customFormat="1" x14ac:dyDescent="0.2"/>
    <row r="57" s="1" customFormat="1" x14ac:dyDescent="0.2"/>
    <row r="58" s="1" customFormat="1" x14ac:dyDescent="0.2"/>
    <row r="59" s="1" customFormat="1" x14ac:dyDescent="0.2"/>
    <row r="60" s="1" customFormat="1" x14ac:dyDescent="0.2"/>
    <row r="61" s="1" customFormat="1" x14ac:dyDescent="0.2"/>
    <row r="62" s="1" customFormat="1" x14ac:dyDescent="0.2"/>
    <row r="63" s="1" customFormat="1" x14ac:dyDescent="0.2"/>
    <row r="64" s="1" customFormat="1" x14ac:dyDescent="0.2"/>
    <row r="65" s="1" customFormat="1" x14ac:dyDescent="0.2"/>
    <row r="66" s="1" customFormat="1" x14ac:dyDescent="0.2"/>
    <row r="67" s="1" customFormat="1" x14ac:dyDescent="0.2"/>
    <row r="68" s="1" customFormat="1" x14ac:dyDescent="0.2"/>
    <row r="69" s="1" customFormat="1" x14ac:dyDescent="0.2"/>
    <row r="70" s="1" customFormat="1" x14ac:dyDescent="0.2"/>
    <row r="71" s="1" customFormat="1" x14ac:dyDescent="0.2"/>
    <row r="72" s="1" customFormat="1" x14ac:dyDescent="0.2"/>
    <row r="73" s="1" customFormat="1" x14ac:dyDescent="0.2"/>
    <row r="74" s="1" customFormat="1" x14ac:dyDescent="0.2"/>
    <row r="75" s="1" customFormat="1" x14ac:dyDescent="0.2"/>
    <row r="76" s="1" customFormat="1" x14ac:dyDescent="0.2"/>
    <row r="77" s="1" customFormat="1" x14ac:dyDescent="0.2"/>
    <row r="78" s="1" customFormat="1" x14ac:dyDescent="0.2"/>
    <row r="79" s="1" customFormat="1" x14ac:dyDescent="0.2"/>
    <row r="80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  <row r="112" s="1" customFormat="1" x14ac:dyDescent="0.2"/>
    <row r="113" s="1" customFormat="1" x14ac:dyDescent="0.2"/>
    <row r="114" s="1" customFormat="1" x14ac:dyDescent="0.2"/>
    <row r="115" s="1" customFormat="1" x14ac:dyDescent="0.2"/>
    <row r="116" s="1" customFormat="1" x14ac:dyDescent="0.2"/>
    <row r="117" s="1" customFormat="1" x14ac:dyDescent="0.2"/>
    <row r="118" s="1" customFormat="1" x14ac:dyDescent="0.2"/>
    <row r="119" s="1" customFormat="1" x14ac:dyDescent="0.2"/>
    <row r="120" s="1" customFormat="1" x14ac:dyDescent="0.2"/>
    <row r="121" s="1" customFormat="1" x14ac:dyDescent="0.2"/>
    <row r="122" s="1" customFormat="1" x14ac:dyDescent="0.2"/>
    <row r="123" s="1" customFormat="1" x14ac:dyDescent="0.2"/>
    <row r="124" s="1" customFormat="1" x14ac:dyDescent="0.2"/>
    <row r="125" s="1" customFormat="1" x14ac:dyDescent="0.2"/>
    <row r="126" s="1" customFormat="1" x14ac:dyDescent="0.2"/>
    <row r="127" s="1" customFormat="1" x14ac:dyDescent="0.2"/>
    <row r="128" s="1" customFormat="1" x14ac:dyDescent="0.2"/>
    <row r="129" s="1" customFormat="1" x14ac:dyDescent="0.2"/>
    <row r="130" s="1" customFormat="1" x14ac:dyDescent="0.2"/>
    <row r="131" s="1" customFormat="1" x14ac:dyDescent="0.2"/>
    <row r="132" s="1" customFormat="1" x14ac:dyDescent="0.2"/>
    <row r="133" s="1" customFormat="1" x14ac:dyDescent="0.2"/>
    <row r="134" s="1" customFormat="1" x14ac:dyDescent="0.2"/>
    <row r="135" s="1" customFormat="1" x14ac:dyDescent="0.2"/>
    <row r="136" s="1" customFormat="1" x14ac:dyDescent="0.2"/>
    <row r="137" s="1" customFormat="1" x14ac:dyDescent="0.2"/>
    <row r="138" s="1" customFormat="1" x14ac:dyDescent="0.2"/>
    <row r="139" s="1" customFormat="1" x14ac:dyDescent="0.2"/>
    <row r="140" s="1" customFormat="1" x14ac:dyDescent="0.2"/>
    <row r="141" s="1" customFormat="1" x14ac:dyDescent="0.2"/>
    <row r="142" s="1" customFormat="1" x14ac:dyDescent="0.2"/>
    <row r="143" s="1" customFormat="1" x14ac:dyDescent="0.2"/>
    <row r="144" s="1" customFormat="1" x14ac:dyDescent="0.2"/>
    <row r="145" s="1" customFormat="1" x14ac:dyDescent="0.2"/>
    <row r="146" s="1" customFormat="1" x14ac:dyDescent="0.2"/>
    <row r="147" s="1" customFormat="1" x14ac:dyDescent="0.2"/>
    <row r="148" s="1" customFormat="1" x14ac:dyDescent="0.2"/>
    <row r="149" s="1" customFormat="1" x14ac:dyDescent="0.2"/>
    <row r="150" s="1" customFormat="1" x14ac:dyDescent="0.2"/>
    <row r="151" s="1" customFormat="1" x14ac:dyDescent="0.2"/>
    <row r="152" s="1" customFormat="1" x14ac:dyDescent="0.2"/>
    <row r="153" s="1" customFormat="1" x14ac:dyDescent="0.2"/>
    <row r="154" s="1" customFormat="1" x14ac:dyDescent="0.2"/>
    <row r="155" s="1" customFormat="1" x14ac:dyDescent="0.2"/>
    <row r="156" s="1" customFormat="1" x14ac:dyDescent="0.2"/>
    <row r="157" s="1" customFormat="1" x14ac:dyDescent="0.2"/>
    <row r="158" s="1" customFormat="1" x14ac:dyDescent="0.2"/>
    <row r="159" s="1" customFormat="1" x14ac:dyDescent="0.2"/>
    <row r="160" s="1" customFormat="1" x14ac:dyDescent="0.2"/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="1" customFormat="1" x14ac:dyDescent="0.2"/>
    <row r="178" s="1" customFormat="1" x14ac:dyDescent="0.2"/>
    <row r="179" s="1" customFormat="1" x14ac:dyDescent="0.2"/>
    <row r="180" s="1" customFormat="1" x14ac:dyDescent="0.2"/>
    <row r="181" s="1" customFormat="1" x14ac:dyDescent="0.2"/>
    <row r="182" s="1" customFormat="1" x14ac:dyDescent="0.2"/>
    <row r="183" s="1" customFormat="1" x14ac:dyDescent="0.2"/>
    <row r="184" s="1" customFormat="1" x14ac:dyDescent="0.2"/>
    <row r="185" s="1" customFormat="1" x14ac:dyDescent="0.2"/>
    <row r="186" s="1" customFormat="1" x14ac:dyDescent="0.2"/>
    <row r="187" s="1" customFormat="1" x14ac:dyDescent="0.2"/>
    <row r="188" s="1" customFormat="1" x14ac:dyDescent="0.2"/>
    <row r="189" s="1" customFormat="1" x14ac:dyDescent="0.2"/>
    <row r="190" s="1" customFormat="1" x14ac:dyDescent="0.2"/>
    <row r="191" s="1" customFormat="1" x14ac:dyDescent="0.2"/>
    <row r="192" s="1" customFormat="1" x14ac:dyDescent="0.2"/>
    <row r="193" s="1" customFormat="1" x14ac:dyDescent="0.2"/>
    <row r="194" s="1" customFormat="1" x14ac:dyDescent="0.2"/>
    <row r="195" s="1" customFormat="1" x14ac:dyDescent="0.2"/>
    <row r="196" s="1" customFormat="1" x14ac:dyDescent="0.2"/>
    <row r="197" s="1" customFormat="1" x14ac:dyDescent="0.2"/>
    <row r="198" s="1" customFormat="1" x14ac:dyDescent="0.2"/>
    <row r="199" s="1" customFormat="1" x14ac:dyDescent="0.2"/>
    <row r="200" s="1" customFormat="1" x14ac:dyDescent="0.2"/>
    <row r="201" s="1" customFormat="1" x14ac:dyDescent="0.2"/>
    <row r="202" s="1" customFormat="1" x14ac:dyDescent="0.2"/>
    <row r="203" s="1" customFormat="1" x14ac:dyDescent="0.2"/>
    <row r="204" s="1" customFormat="1" x14ac:dyDescent="0.2"/>
    <row r="205" s="1" customFormat="1" x14ac:dyDescent="0.2"/>
    <row r="206" s="1" customFormat="1" x14ac:dyDescent="0.2"/>
    <row r="207" s="1" customFormat="1" x14ac:dyDescent="0.2"/>
    <row r="208" s="1" customFormat="1" x14ac:dyDescent="0.2"/>
    <row r="209" s="1" customFormat="1" x14ac:dyDescent="0.2"/>
    <row r="210" s="1" customFormat="1" x14ac:dyDescent="0.2"/>
    <row r="211" s="1" customFormat="1" x14ac:dyDescent="0.2"/>
    <row r="212" s="1" customFormat="1" x14ac:dyDescent="0.2"/>
    <row r="213" s="1" customFormat="1" x14ac:dyDescent="0.2"/>
    <row r="214" s="1" customFormat="1" x14ac:dyDescent="0.2"/>
    <row r="215" s="1" customFormat="1" x14ac:dyDescent="0.2"/>
    <row r="216" s="1" customFormat="1" x14ac:dyDescent="0.2"/>
    <row r="217" s="1" customFormat="1" x14ac:dyDescent="0.2"/>
    <row r="218" s="1" customFormat="1" x14ac:dyDescent="0.2"/>
    <row r="219" s="1" customFormat="1" x14ac:dyDescent="0.2"/>
    <row r="220" s="1" customFormat="1" x14ac:dyDescent="0.2"/>
    <row r="221" s="1" customFormat="1" x14ac:dyDescent="0.2"/>
    <row r="222" s="1" customFormat="1" x14ac:dyDescent="0.2"/>
    <row r="223" s="1" customFormat="1" x14ac:dyDescent="0.2"/>
    <row r="224" s="1" customFormat="1" x14ac:dyDescent="0.2"/>
    <row r="225" s="1" customFormat="1" x14ac:dyDescent="0.2"/>
    <row r="226" s="1" customFormat="1" x14ac:dyDescent="0.2"/>
    <row r="227" s="1" customFormat="1" x14ac:dyDescent="0.2"/>
    <row r="228" s="1" customFormat="1" x14ac:dyDescent="0.2"/>
    <row r="229" s="1" customFormat="1" x14ac:dyDescent="0.2"/>
    <row r="230" s="1" customFormat="1" x14ac:dyDescent="0.2"/>
    <row r="231" s="1" customFormat="1" x14ac:dyDescent="0.2"/>
    <row r="232" s="1" customFormat="1" x14ac:dyDescent="0.2"/>
    <row r="233" s="1" customFormat="1" x14ac:dyDescent="0.2"/>
    <row r="234" s="1" customFormat="1" x14ac:dyDescent="0.2"/>
    <row r="235" s="1" customFormat="1" x14ac:dyDescent="0.2"/>
    <row r="236" s="1" customFormat="1" x14ac:dyDescent="0.2"/>
    <row r="237" s="1" customFormat="1" x14ac:dyDescent="0.2"/>
    <row r="238" s="1" customFormat="1" x14ac:dyDescent="0.2"/>
    <row r="239" s="1" customFormat="1" x14ac:dyDescent="0.2"/>
    <row r="240" s="1" customFormat="1" x14ac:dyDescent="0.2"/>
    <row r="241" s="1" customFormat="1" x14ac:dyDescent="0.2"/>
    <row r="242" s="1" customFormat="1" x14ac:dyDescent="0.2"/>
    <row r="243" s="1" customFormat="1" x14ac:dyDescent="0.2"/>
    <row r="244" s="1" customFormat="1" x14ac:dyDescent="0.2"/>
    <row r="245" s="1" customFormat="1" x14ac:dyDescent="0.2"/>
    <row r="246" s="1" customFormat="1" x14ac:dyDescent="0.2"/>
    <row r="247" s="1" customFormat="1" x14ac:dyDescent="0.2"/>
    <row r="248" s="1" customFormat="1" x14ac:dyDescent="0.2"/>
    <row r="249" s="1" customFormat="1" x14ac:dyDescent="0.2"/>
    <row r="250" s="1" customFormat="1" x14ac:dyDescent="0.2"/>
    <row r="251" s="1" customFormat="1" x14ac:dyDescent="0.2"/>
    <row r="252" s="1" customFormat="1" x14ac:dyDescent="0.2"/>
    <row r="253" s="1" customFormat="1" x14ac:dyDescent="0.2"/>
    <row r="254" s="1" customFormat="1" x14ac:dyDescent="0.2"/>
    <row r="255" s="1" customFormat="1" x14ac:dyDescent="0.2"/>
    <row r="256" s="1" customFormat="1" x14ac:dyDescent="0.2"/>
    <row r="257" s="1" customFormat="1" x14ac:dyDescent="0.2"/>
    <row r="258" s="1" customFormat="1" x14ac:dyDescent="0.2"/>
    <row r="259" s="1" customFormat="1" x14ac:dyDescent="0.2"/>
    <row r="260" s="1" customFormat="1" x14ac:dyDescent="0.2"/>
    <row r="261" s="1" customFormat="1" x14ac:dyDescent="0.2"/>
    <row r="262" s="1" customFormat="1" x14ac:dyDescent="0.2"/>
    <row r="263" s="1" customFormat="1" x14ac:dyDescent="0.2"/>
    <row r="264" s="1" customFormat="1" x14ac:dyDescent="0.2"/>
    <row r="265" s="1" customFormat="1" x14ac:dyDescent="0.2"/>
    <row r="266" s="1" customFormat="1" x14ac:dyDescent="0.2"/>
    <row r="267" s="1" customFormat="1" x14ac:dyDescent="0.2"/>
    <row r="268" s="1" customFormat="1" x14ac:dyDescent="0.2"/>
    <row r="269" s="1" customFormat="1" x14ac:dyDescent="0.2"/>
    <row r="270" s="1" customFormat="1" x14ac:dyDescent="0.2"/>
    <row r="271" s="1" customFormat="1" x14ac:dyDescent="0.2"/>
    <row r="272" s="1" customFormat="1" x14ac:dyDescent="0.2"/>
    <row r="273" s="1" customFormat="1" x14ac:dyDescent="0.2"/>
    <row r="274" s="1" customFormat="1" x14ac:dyDescent="0.2"/>
    <row r="275" s="1" customFormat="1" x14ac:dyDescent="0.2"/>
    <row r="276" s="1" customFormat="1" x14ac:dyDescent="0.2"/>
    <row r="277" s="1" customFormat="1" x14ac:dyDescent="0.2"/>
    <row r="278" s="1" customFormat="1" x14ac:dyDescent="0.2"/>
    <row r="279" s="1" customFormat="1" x14ac:dyDescent="0.2"/>
    <row r="280" s="1" customFormat="1" x14ac:dyDescent="0.2"/>
    <row r="281" s="1" customFormat="1" x14ac:dyDescent="0.2"/>
    <row r="282" s="1" customFormat="1" x14ac:dyDescent="0.2"/>
    <row r="283" s="1" customFormat="1" x14ac:dyDescent="0.2"/>
    <row r="284" s="1" customFormat="1" x14ac:dyDescent="0.2"/>
    <row r="285" s="1" customFormat="1" x14ac:dyDescent="0.2"/>
    <row r="286" s="1" customFormat="1" x14ac:dyDescent="0.2"/>
    <row r="287" s="1" customFormat="1" x14ac:dyDescent="0.2"/>
    <row r="288" s="1" customFormat="1" x14ac:dyDescent="0.2"/>
    <row r="289" s="1" customFormat="1" x14ac:dyDescent="0.2"/>
    <row r="290" s="1" customFormat="1" x14ac:dyDescent="0.2"/>
    <row r="291" s="1" customFormat="1" x14ac:dyDescent="0.2"/>
    <row r="292" s="1" customFormat="1" x14ac:dyDescent="0.2"/>
    <row r="293" s="1" customFormat="1" x14ac:dyDescent="0.2"/>
    <row r="294" s="1" customFormat="1" x14ac:dyDescent="0.2"/>
    <row r="295" s="1" customFormat="1" x14ac:dyDescent="0.2"/>
    <row r="296" s="1" customFormat="1" x14ac:dyDescent="0.2"/>
    <row r="297" s="1" customFormat="1" x14ac:dyDescent="0.2"/>
    <row r="298" s="1" customFormat="1" x14ac:dyDescent="0.2"/>
    <row r="299" s="1" customFormat="1" x14ac:dyDescent="0.2"/>
    <row r="300" s="1" customFormat="1" x14ac:dyDescent="0.2"/>
    <row r="301" s="1" customFormat="1" x14ac:dyDescent="0.2"/>
    <row r="302" s="1" customFormat="1" x14ac:dyDescent="0.2"/>
    <row r="303" s="1" customFormat="1" x14ac:dyDescent="0.2"/>
    <row r="304" s="1" customFormat="1" x14ac:dyDescent="0.2"/>
    <row r="305" s="1" customFormat="1" x14ac:dyDescent="0.2"/>
    <row r="306" s="1" customFormat="1" x14ac:dyDescent="0.2"/>
    <row r="307" s="1" customFormat="1" x14ac:dyDescent="0.2"/>
    <row r="308" s="1" customFormat="1" x14ac:dyDescent="0.2"/>
    <row r="309" s="1" customFormat="1" x14ac:dyDescent="0.2"/>
    <row r="310" s="1" customFormat="1" x14ac:dyDescent="0.2"/>
    <row r="311" s="1" customFormat="1" x14ac:dyDescent="0.2"/>
    <row r="312" s="1" customFormat="1" x14ac:dyDescent="0.2"/>
    <row r="313" s="1" customFormat="1" x14ac:dyDescent="0.2"/>
    <row r="314" s="1" customFormat="1" x14ac:dyDescent="0.2"/>
    <row r="315" s="1" customFormat="1" x14ac:dyDescent="0.2"/>
    <row r="316" s="1" customFormat="1" x14ac:dyDescent="0.2"/>
    <row r="317" s="1" customFormat="1" x14ac:dyDescent="0.2"/>
    <row r="318" s="1" customFormat="1" x14ac:dyDescent="0.2"/>
    <row r="319" s="1" customFormat="1" x14ac:dyDescent="0.2"/>
    <row r="320" s="1" customFormat="1" x14ac:dyDescent="0.2"/>
    <row r="321" s="1" customFormat="1" x14ac:dyDescent="0.2"/>
    <row r="322" s="1" customFormat="1" x14ac:dyDescent="0.2"/>
    <row r="323" s="1" customFormat="1" x14ac:dyDescent="0.2"/>
    <row r="324" s="1" customFormat="1" x14ac:dyDescent="0.2"/>
    <row r="325" s="1" customFormat="1" x14ac:dyDescent="0.2"/>
    <row r="326" s="1" customFormat="1" x14ac:dyDescent="0.2"/>
    <row r="327" s="1" customFormat="1" x14ac:dyDescent="0.2"/>
    <row r="328" s="1" customFormat="1" x14ac:dyDescent="0.2"/>
    <row r="329" s="1" customFormat="1" x14ac:dyDescent="0.2"/>
    <row r="330" s="1" customFormat="1" x14ac:dyDescent="0.2"/>
    <row r="331" s="1" customFormat="1" x14ac:dyDescent="0.2"/>
    <row r="332" s="1" customFormat="1" x14ac:dyDescent="0.2"/>
    <row r="333" s="1" customFormat="1" x14ac:dyDescent="0.2"/>
    <row r="334" s="1" customFormat="1" x14ac:dyDescent="0.2"/>
    <row r="335" s="1" customFormat="1" x14ac:dyDescent="0.2"/>
    <row r="336" s="1" customFormat="1" x14ac:dyDescent="0.2"/>
    <row r="337" s="1" customFormat="1" x14ac:dyDescent="0.2"/>
    <row r="338" s="1" customFormat="1" x14ac:dyDescent="0.2"/>
    <row r="339" s="1" customFormat="1" x14ac:dyDescent="0.2"/>
    <row r="340" s="1" customFormat="1" x14ac:dyDescent="0.2"/>
    <row r="341" s="1" customFormat="1" x14ac:dyDescent="0.2"/>
    <row r="342" s="1" customFormat="1" x14ac:dyDescent="0.2"/>
    <row r="343" s="1" customFormat="1" x14ac:dyDescent="0.2"/>
    <row r="344" s="1" customFormat="1" x14ac:dyDescent="0.2"/>
    <row r="345" s="1" customFormat="1" x14ac:dyDescent="0.2"/>
    <row r="346" s="1" customFormat="1" x14ac:dyDescent="0.2"/>
    <row r="347" s="1" customFormat="1" x14ac:dyDescent="0.2"/>
    <row r="348" s="1" customFormat="1" x14ac:dyDescent="0.2"/>
    <row r="349" s="1" customFormat="1" x14ac:dyDescent="0.2"/>
    <row r="350" s="1" customFormat="1" x14ac:dyDescent="0.2"/>
    <row r="351" s="1" customFormat="1" x14ac:dyDescent="0.2"/>
    <row r="352" s="1" customFormat="1" x14ac:dyDescent="0.2"/>
    <row r="353" s="1" customFormat="1" x14ac:dyDescent="0.2"/>
    <row r="354" s="1" customFormat="1" x14ac:dyDescent="0.2"/>
    <row r="355" s="1" customFormat="1" x14ac:dyDescent="0.2"/>
    <row r="356" s="1" customFormat="1" x14ac:dyDescent="0.2"/>
    <row r="357" s="1" customFormat="1" x14ac:dyDescent="0.2"/>
    <row r="358" s="1" customFormat="1" x14ac:dyDescent="0.2"/>
    <row r="359" s="1" customFormat="1" x14ac:dyDescent="0.2"/>
    <row r="360" s="1" customFormat="1" x14ac:dyDescent="0.2"/>
    <row r="361" s="1" customFormat="1" x14ac:dyDescent="0.2"/>
    <row r="362" s="1" customFormat="1" x14ac:dyDescent="0.2"/>
    <row r="363" s="1" customFormat="1" x14ac:dyDescent="0.2"/>
    <row r="364" s="1" customFormat="1" x14ac:dyDescent="0.2"/>
    <row r="365" s="1" customFormat="1" x14ac:dyDescent="0.2"/>
    <row r="366" s="1" customFormat="1" x14ac:dyDescent="0.2"/>
    <row r="367" s="1" customFormat="1" x14ac:dyDescent="0.2"/>
    <row r="368" s="1" customFormat="1" x14ac:dyDescent="0.2"/>
    <row r="369" s="1" customFormat="1" x14ac:dyDescent="0.2"/>
    <row r="370" s="1" customFormat="1" x14ac:dyDescent="0.2"/>
    <row r="371" s="1" customFormat="1" x14ac:dyDescent="0.2"/>
    <row r="372" s="1" customFormat="1" x14ac:dyDescent="0.2"/>
    <row r="373" s="1" customFormat="1" x14ac:dyDescent="0.2"/>
    <row r="374" s="1" customFormat="1" x14ac:dyDescent="0.2"/>
    <row r="375" s="1" customFormat="1" x14ac:dyDescent="0.2"/>
    <row r="376" s="1" customFormat="1" x14ac:dyDescent="0.2"/>
    <row r="377" s="1" customFormat="1" x14ac:dyDescent="0.2"/>
    <row r="378" s="1" customFormat="1" x14ac:dyDescent="0.2"/>
    <row r="379" s="1" customFormat="1" x14ac:dyDescent="0.2"/>
    <row r="380" s="1" customFormat="1" x14ac:dyDescent="0.2"/>
    <row r="381" s="1" customFormat="1" x14ac:dyDescent="0.2"/>
    <row r="382" s="1" customFormat="1" x14ac:dyDescent="0.2"/>
    <row r="383" s="1" customFormat="1" x14ac:dyDescent="0.2"/>
    <row r="384" s="1" customFormat="1" x14ac:dyDescent="0.2"/>
    <row r="385" s="1" customFormat="1" x14ac:dyDescent="0.2"/>
    <row r="386" s="1" customFormat="1" x14ac:dyDescent="0.2"/>
    <row r="387" s="1" customFormat="1" x14ac:dyDescent="0.2"/>
    <row r="388" s="1" customFormat="1" x14ac:dyDescent="0.2"/>
    <row r="389" s="1" customFormat="1" x14ac:dyDescent="0.2"/>
    <row r="390" s="1" customFormat="1" x14ac:dyDescent="0.2"/>
    <row r="391" s="1" customFormat="1" x14ac:dyDescent="0.2"/>
    <row r="392" s="1" customFormat="1" x14ac:dyDescent="0.2"/>
    <row r="393" s="1" customFormat="1" x14ac:dyDescent="0.2"/>
    <row r="394" s="1" customFormat="1" x14ac:dyDescent="0.2"/>
    <row r="395" s="1" customFormat="1" x14ac:dyDescent="0.2"/>
    <row r="396" s="1" customFormat="1" x14ac:dyDescent="0.2"/>
    <row r="397" s="1" customFormat="1" x14ac:dyDescent="0.2"/>
    <row r="398" s="1" customFormat="1" x14ac:dyDescent="0.2"/>
    <row r="399" s="1" customFormat="1" x14ac:dyDescent="0.2"/>
    <row r="400" s="1" customFormat="1" x14ac:dyDescent="0.2"/>
    <row r="401" s="1" customFormat="1" x14ac:dyDescent="0.2"/>
    <row r="402" s="1" customFormat="1" x14ac:dyDescent="0.2"/>
    <row r="403" s="1" customFormat="1" x14ac:dyDescent="0.2"/>
    <row r="404" s="1" customFormat="1" x14ac:dyDescent="0.2"/>
    <row r="405" s="1" customFormat="1" x14ac:dyDescent="0.2"/>
    <row r="406" s="1" customFormat="1" x14ac:dyDescent="0.2"/>
    <row r="407" s="1" customFormat="1" x14ac:dyDescent="0.2"/>
    <row r="408" s="1" customFormat="1" x14ac:dyDescent="0.2"/>
    <row r="409" s="1" customFormat="1" x14ac:dyDescent="0.2"/>
    <row r="410" s="1" customFormat="1" x14ac:dyDescent="0.2"/>
    <row r="411" s="1" customFormat="1" x14ac:dyDescent="0.2"/>
    <row r="412" s="1" customFormat="1" x14ac:dyDescent="0.2"/>
    <row r="413" s="1" customFormat="1" x14ac:dyDescent="0.2"/>
    <row r="414" s="1" customFormat="1" x14ac:dyDescent="0.2"/>
    <row r="415" s="1" customFormat="1" x14ac:dyDescent="0.2"/>
    <row r="416" s="1" customFormat="1" x14ac:dyDescent="0.2"/>
    <row r="417" s="1" customFormat="1" x14ac:dyDescent="0.2"/>
    <row r="418" s="1" customFormat="1" x14ac:dyDescent="0.2"/>
    <row r="419" s="1" customFormat="1" x14ac:dyDescent="0.2"/>
    <row r="420" s="1" customFormat="1" x14ac:dyDescent="0.2"/>
    <row r="421" s="1" customFormat="1" x14ac:dyDescent="0.2"/>
    <row r="422" s="1" customFormat="1" x14ac:dyDescent="0.2"/>
    <row r="423" s="1" customFormat="1" x14ac:dyDescent="0.2"/>
    <row r="424" s="1" customFormat="1" x14ac:dyDescent="0.2"/>
    <row r="425" s="1" customFormat="1" x14ac:dyDescent="0.2"/>
    <row r="426" s="1" customFormat="1" x14ac:dyDescent="0.2"/>
    <row r="427" s="1" customFormat="1" x14ac:dyDescent="0.2"/>
    <row r="428" s="1" customFormat="1" x14ac:dyDescent="0.2"/>
    <row r="429" s="1" customFormat="1" x14ac:dyDescent="0.2"/>
    <row r="430" s="1" customFormat="1" x14ac:dyDescent="0.2"/>
    <row r="431" s="1" customFormat="1" x14ac:dyDescent="0.2"/>
    <row r="432" s="1" customFormat="1" x14ac:dyDescent="0.2"/>
    <row r="433" s="1" customFormat="1" x14ac:dyDescent="0.2"/>
    <row r="434" s="1" customFormat="1" x14ac:dyDescent="0.2"/>
    <row r="435" s="1" customFormat="1" x14ac:dyDescent="0.2"/>
    <row r="436" s="1" customFormat="1" x14ac:dyDescent="0.2"/>
    <row r="437" s="1" customFormat="1" x14ac:dyDescent="0.2"/>
    <row r="438" s="1" customFormat="1" x14ac:dyDescent="0.2"/>
    <row r="439" s="1" customFormat="1" x14ac:dyDescent="0.2"/>
    <row r="440" s="1" customFormat="1" x14ac:dyDescent="0.2"/>
    <row r="441" s="1" customFormat="1" x14ac:dyDescent="0.2"/>
    <row r="442" s="1" customFormat="1" x14ac:dyDescent="0.2"/>
    <row r="443" s="1" customFormat="1" x14ac:dyDescent="0.2"/>
    <row r="444" s="1" customFormat="1" x14ac:dyDescent="0.2"/>
    <row r="445" s="1" customFormat="1" x14ac:dyDescent="0.2"/>
    <row r="446" s="1" customFormat="1" x14ac:dyDescent="0.2"/>
    <row r="447" s="1" customFormat="1" x14ac:dyDescent="0.2"/>
    <row r="448" s="1" customFormat="1" x14ac:dyDescent="0.2"/>
    <row r="449" s="1" customFormat="1" x14ac:dyDescent="0.2"/>
    <row r="450" s="1" customFormat="1" x14ac:dyDescent="0.2"/>
    <row r="451" s="1" customFormat="1" x14ac:dyDescent="0.2"/>
    <row r="452" s="1" customFormat="1" x14ac:dyDescent="0.2"/>
    <row r="453" s="1" customFormat="1" x14ac:dyDescent="0.2"/>
    <row r="454" s="1" customFormat="1" x14ac:dyDescent="0.2"/>
    <row r="455" s="1" customFormat="1" x14ac:dyDescent="0.2"/>
    <row r="456" s="1" customFormat="1" x14ac:dyDescent="0.2"/>
    <row r="457" s="1" customFormat="1" x14ac:dyDescent="0.2"/>
    <row r="458" s="1" customFormat="1" x14ac:dyDescent="0.2"/>
    <row r="459" s="1" customFormat="1" x14ac:dyDescent="0.2"/>
    <row r="460" s="1" customFormat="1" x14ac:dyDescent="0.2"/>
    <row r="461" s="1" customFormat="1" x14ac:dyDescent="0.2"/>
    <row r="462" s="1" customFormat="1" x14ac:dyDescent="0.2"/>
    <row r="463" s="1" customFormat="1" x14ac:dyDescent="0.2"/>
    <row r="464" s="1" customFormat="1" x14ac:dyDescent="0.2"/>
    <row r="465" s="1" customFormat="1" x14ac:dyDescent="0.2"/>
    <row r="466" s="1" customFormat="1" x14ac:dyDescent="0.2"/>
    <row r="467" s="1" customFormat="1" x14ac:dyDescent="0.2"/>
    <row r="468" s="1" customFormat="1" x14ac:dyDescent="0.2"/>
    <row r="469" s="1" customFormat="1" x14ac:dyDescent="0.2"/>
    <row r="470" s="1" customFormat="1" x14ac:dyDescent="0.2"/>
    <row r="471" s="1" customFormat="1" x14ac:dyDescent="0.2"/>
    <row r="472" s="1" customFormat="1" x14ac:dyDescent="0.2"/>
    <row r="473" s="1" customFormat="1" x14ac:dyDescent="0.2"/>
    <row r="474" s="1" customFormat="1" x14ac:dyDescent="0.2"/>
    <row r="475" s="1" customFormat="1" x14ac:dyDescent="0.2"/>
    <row r="476" s="1" customFormat="1" x14ac:dyDescent="0.2"/>
    <row r="477" s="1" customFormat="1" x14ac:dyDescent="0.2"/>
    <row r="478" s="1" customFormat="1" x14ac:dyDescent="0.2"/>
    <row r="479" s="1" customFormat="1" x14ac:dyDescent="0.2"/>
    <row r="480" s="1" customFormat="1" x14ac:dyDescent="0.2"/>
    <row r="481" s="1" customFormat="1" x14ac:dyDescent="0.2"/>
    <row r="482" s="1" customFormat="1" x14ac:dyDescent="0.2"/>
    <row r="483" s="1" customFormat="1" x14ac:dyDescent="0.2"/>
    <row r="484" s="1" customFormat="1" x14ac:dyDescent="0.2"/>
    <row r="485" s="1" customFormat="1" x14ac:dyDescent="0.2"/>
    <row r="486" s="1" customFormat="1" x14ac:dyDescent="0.2"/>
    <row r="487" s="1" customFormat="1" x14ac:dyDescent="0.2"/>
    <row r="488" s="1" customFormat="1" x14ac:dyDescent="0.2"/>
    <row r="489" s="1" customFormat="1" x14ac:dyDescent="0.2"/>
    <row r="490" s="1" customFormat="1" x14ac:dyDescent="0.2"/>
    <row r="491" s="1" customFormat="1" x14ac:dyDescent="0.2"/>
    <row r="492" s="1" customFormat="1" x14ac:dyDescent="0.2"/>
    <row r="493" s="1" customFormat="1" x14ac:dyDescent="0.2"/>
    <row r="494" s="1" customFormat="1" x14ac:dyDescent="0.2"/>
    <row r="495" s="1" customFormat="1" x14ac:dyDescent="0.2"/>
    <row r="496" s="1" customFormat="1" x14ac:dyDescent="0.2"/>
    <row r="497" s="1" customFormat="1" x14ac:dyDescent="0.2"/>
    <row r="498" s="1" customFormat="1" x14ac:dyDescent="0.2"/>
    <row r="499" s="1" customFormat="1" x14ac:dyDescent="0.2"/>
    <row r="500" s="1" customFormat="1" x14ac:dyDescent="0.2"/>
    <row r="501" s="1" customFormat="1" x14ac:dyDescent="0.2"/>
    <row r="502" s="1" customFormat="1" x14ac:dyDescent="0.2"/>
    <row r="503" s="1" customFormat="1" x14ac:dyDescent="0.2"/>
    <row r="504" s="1" customFormat="1" x14ac:dyDescent="0.2"/>
    <row r="505" s="1" customFormat="1" x14ac:dyDescent="0.2"/>
    <row r="506" s="1" customFormat="1" x14ac:dyDescent="0.2"/>
    <row r="507" s="1" customFormat="1" x14ac:dyDescent="0.2"/>
    <row r="508" s="1" customFormat="1" x14ac:dyDescent="0.2"/>
    <row r="509" s="1" customFormat="1" x14ac:dyDescent="0.2"/>
    <row r="510" s="1" customFormat="1" x14ac:dyDescent="0.2"/>
    <row r="511" s="1" customFormat="1" x14ac:dyDescent="0.2"/>
    <row r="512" s="1" customFormat="1" x14ac:dyDescent="0.2"/>
    <row r="513" s="1" customFormat="1" x14ac:dyDescent="0.2"/>
    <row r="514" s="1" customFormat="1" x14ac:dyDescent="0.2"/>
    <row r="515" s="1" customFormat="1" x14ac:dyDescent="0.2"/>
    <row r="516" s="1" customFormat="1" x14ac:dyDescent="0.2"/>
    <row r="517" s="1" customFormat="1" x14ac:dyDescent="0.2"/>
    <row r="518" s="1" customFormat="1" x14ac:dyDescent="0.2"/>
    <row r="519" s="1" customFormat="1" x14ac:dyDescent="0.2"/>
  </sheetData>
  <mergeCells count="3">
    <mergeCell ref="D5:D6"/>
    <mergeCell ref="E5:E6"/>
    <mergeCell ref="D1:F1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12"/>
  <dimension ref="A3:J60"/>
  <sheetViews>
    <sheetView zoomScale="70" zoomScaleNormal="70" workbookViewId="0">
      <selection activeCell="E18" sqref="E18"/>
    </sheetView>
  </sheetViews>
  <sheetFormatPr baseColWidth="10" defaultColWidth="9.1640625" defaultRowHeight="20" x14ac:dyDescent="0.2"/>
  <cols>
    <col min="1" max="1" width="45" style="18" customWidth="1"/>
    <col min="2" max="2" width="7.1640625" style="1" customWidth="1"/>
    <col min="3" max="3" width="5.5" style="1" customWidth="1"/>
    <col min="4" max="4" width="118.83203125" style="1" customWidth="1"/>
    <col min="5" max="5" width="27" style="1" customWidth="1"/>
    <col min="6" max="6" width="9.1640625" style="1"/>
    <col min="7" max="7" width="37.33203125" style="1" customWidth="1"/>
    <col min="8" max="8" width="7.33203125" style="1" customWidth="1"/>
    <col min="9" max="10" width="45.5" style="1" customWidth="1"/>
    <col min="11" max="11" width="22" style="1" customWidth="1"/>
    <col min="12" max="12" width="20.5" style="1" customWidth="1"/>
    <col min="13" max="16384" width="9.1640625" style="1"/>
  </cols>
  <sheetData>
    <row r="3" spans="1:9" ht="42" customHeight="1" x14ac:dyDescent="0.2">
      <c r="C3" s="242" t="s">
        <v>124</v>
      </c>
      <c r="D3" s="242"/>
      <c r="E3" s="242"/>
    </row>
    <row r="4" spans="1:9" ht="5.25" customHeight="1" x14ac:dyDescent="0.2"/>
    <row r="5" spans="1:9" ht="5.25" customHeight="1" x14ac:dyDescent="0.2"/>
    <row r="6" spans="1:9" ht="47.25" customHeight="1" x14ac:dyDescent="0.2"/>
    <row r="7" spans="1:9" ht="6" customHeight="1" x14ac:dyDescent="0.2"/>
    <row r="8" spans="1:9" ht="51" customHeight="1" x14ac:dyDescent="0.2"/>
    <row r="9" spans="1:9" ht="6.75" customHeight="1" x14ac:dyDescent="0.2"/>
    <row r="10" spans="1:9" ht="68.25" customHeight="1" x14ac:dyDescent="0.2"/>
    <row r="11" spans="1:9" ht="33.75" customHeight="1" x14ac:dyDescent="0.2">
      <c r="E11" s="1" t="s">
        <v>57</v>
      </c>
    </row>
    <row r="13" spans="1:9" ht="72" x14ac:dyDescent="0.2">
      <c r="A13" s="16"/>
      <c r="C13" s="102" t="s">
        <v>85</v>
      </c>
      <c r="D13" s="103" t="s">
        <v>113</v>
      </c>
      <c r="E13" s="104" t="s">
        <v>213</v>
      </c>
      <c r="G13" s="57" t="s">
        <v>114</v>
      </c>
      <c r="H13" s="8"/>
      <c r="I13" s="8"/>
    </row>
    <row r="14" spans="1:9" ht="30" customHeight="1" x14ac:dyDescent="0.2">
      <c r="A14" s="127"/>
      <c r="C14" s="105">
        <v>1</v>
      </c>
      <c r="D14" s="106" t="s">
        <v>209</v>
      </c>
      <c r="E14" s="107">
        <f>'Оборотные средства (разработка)'!G28</f>
        <v>0</v>
      </c>
      <c r="G14" s="58" t="s">
        <v>119</v>
      </c>
      <c r="H14" s="5"/>
      <c r="I14" s="4"/>
    </row>
    <row r="15" spans="1:9" ht="39" customHeight="1" x14ac:dyDescent="0.2">
      <c r="A15" s="129"/>
      <c r="C15" s="105">
        <v>2</v>
      </c>
      <c r="D15" s="106" t="s">
        <v>210</v>
      </c>
      <c r="E15" s="107">
        <f>'Фонд оплаты труда (разработка)'!J13</f>
        <v>0</v>
      </c>
      <c r="G15" s="12"/>
      <c r="H15" s="5"/>
      <c r="I15" s="4"/>
    </row>
    <row r="16" spans="1:9" ht="33.75" customHeight="1" x14ac:dyDescent="0.2">
      <c r="A16" s="127"/>
      <c r="C16" s="105">
        <v>3</v>
      </c>
      <c r="D16" s="106" t="s">
        <v>116</v>
      </c>
      <c r="E16" s="107">
        <f>'Страховые взносы (разработка)'!F11</f>
        <v>0</v>
      </c>
      <c r="G16" s="13"/>
      <c r="H16" s="5"/>
      <c r="I16" s="4"/>
    </row>
    <row r="17" spans="1:10" ht="40" customHeight="1" x14ac:dyDescent="0.2">
      <c r="A17" s="127"/>
      <c r="C17" s="105">
        <v>4</v>
      </c>
      <c r="D17" s="106" t="s">
        <v>211</v>
      </c>
      <c r="E17" s="108">
        <f>'Основные фонды (разработка)'!N45</f>
        <v>0</v>
      </c>
      <c r="G17" s="13"/>
      <c r="H17" s="5"/>
      <c r="I17" s="4"/>
    </row>
    <row r="18" spans="1:10" ht="46" customHeight="1" x14ac:dyDescent="0.2">
      <c r="A18" s="127"/>
      <c r="C18" s="105">
        <v>5</v>
      </c>
      <c r="D18" s="106" t="s">
        <v>212</v>
      </c>
      <c r="E18" s="107" t="e">
        <f>Энергоресурсы!$H$9</f>
        <v>#VALUE!</v>
      </c>
      <c r="G18" s="13"/>
      <c r="H18" s="5"/>
      <c r="I18" s="4"/>
    </row>
    <row r="19" spans="1:10" ht="34" customHeight="1" x14ac:dyDescent="0.2">
      <c r="A19" s="127"/>
      <c r="C19" s="105">
        <v>6</v>
      </c>
      <c r="D19" s="106" t="s">
        <v>215</v>
      </c>
      <c r="E19" s="107"/>
      <c r="G19" s="13"/>
      <c r="H19" s="5"/>
      <c r="I19" s="4"/>
    </row>
    <row r="20" spans="1:10" ht="39" customHeight="1" x14ac:dyDescent="0.2">
      <c r="A20" s="127"/>
      <c r="C20" s="105">
        <v>7</v>
      </c>
      <c r="D20" s="109" t="s">
        <v>214</v>
      </c>
      <c r="E20" s="107"/>
      <c r="G20" s="13"/>
      <c r="H20" s="5"/>
      <c r="I20" s="4"/>
      <c r="J20" s="5"/>
    </row>
    <row r="21" spans="1:10" ht="27.75" customHeight="1" x14ac:dyDescent="0.2">
      <c r="A21" s="127"/>
      <c r="C21" s="14"/>
      <c r="D21" s="15"/>
      <c r="E21" s="15"/>
      <c r="G21" s="243"/>
      <c r="H21" s="243"/>
      <c r="I21" s="55"/>
      <c r="J21" s="55"/>
    </row>
    <row r="22" spans="1:10" ht="31.5" customHeight="1" x14ac:dyDescent="0.2">
      <c r="A22" s="127"/>
      <c r="C22" s="14"/>
      <c r="D22" s="15"/>
      <c r="E22" s="15"/>
    </row>
    <row r="23" spans="1:10" ht="31.5" customHeight="1" x14ac:dyDescent="0.2">
      <c r="A23" s="127"/>
      <c r="C23" s="14" t="s">
        <v>57</v>
      </c>
      <c r="D23" s="15"/>
      <c r="E23" s="15"/>
    </row>
    <row r="24" spans="1:10" ht="31.5" customHeight="1" x14ac:dyDescent="0.2">
      <c r="A24" s="127"/>
    </row>
    <row r="25" spans="1:10" ht="31.5" customHeight="1" x14ac:dyDescent="0.2">
      <c r="A25" s="16"/>
    </row>
    <row r="26" spans="1:10" ht="27" customHeight="1" x14ac:dyDescent="0.2">
      <c r="A26" s="129"/>
    </row>
    <row r="27" spans="1:10" ht="40" customHeight="1" x14ac:dyDescent="0.2">
      <c r="A27" s="129"/>
    </row>
    <row r="28" spans="1:10" ht="28.5" customHeight="1" x14ac:dyDescent="0.2">
      <c r="A28" s="129"/>
    </row>
    <row r="29" spans="1:10" ht="26" customHeight="1" x14ac:dyDescent="0.2">
      <c r="A29" s="127"/>
      <c r="C29" s="1" t="s">
        <v>57</v>
      </c>
    </row>
    <row r="30" spans="1:10" ht="30" customHeight="1" x14ac:dyDescent="0.2">
      <c r="A30" s="129"/>
    </row>
    <row r="31" spans="1:10" ht="46" customHeight="1" x14ac:dyDescent="0.2">
      <c r="A31" s="129"/>
    </row>
    <row r="32" spans="1:10" ht="38" customHeight="1" x14ac:dyDescent="0.2"/>
    <row r="34" spans="4:4" ht="20.25" customHeight="1" x14ac:dyDescent="0.2"/>
    <row r="35" spans="4:4" ht="20.25" customHeight="1" x14ac:dyDescent="0.2"/>
    <row r="36" spans="4:4" ht="20.25" customHeight="1" x14ac:dyDescent="0.2"/>
    <row r="37" spans="4:4" ht="23.25" customHeight="1" x14ac:dyDescent="0.3">
      <c r="D37" s="53"/>
    </row>
    <row r="38" spans="4:4" ht="30" customHeight="1" x14ac:dyDescent="0.2"/>
    <row r="57" spans="7:10" ht="21" x14ac:dyDescent="0.25">
      <c r="H57" s="11"/>
      <c r="I57" s="9"/>
    </row>
    <row r="59" spans="7:10" x14ac:dyDescent="0.2">
      <c r="G59" s="9"/>
    </row>
    <row r="60" spans="7:10" ht="21" x14ac:dyDescent="0.25">
      <c r="H60" s="10"/>
      <c r="I60" s="10"/>
      <c r="J60" s="10"/>
    </row>
  </sheetData>
  <dataConsolidate/>
  <mergeCells count="2">
    <mergeCell ref="C3:E3"/>
    <mergeCell ref="G21:H21"/>
  </mergeCell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</vt:i4>
      </vt:variant>
    </vt:vector>
  </HeadingPairs>
  <TitlesOfParts>
    <vt:vector size="15" baseType="lpstr">
      <vt:lpstr>Шаблон</vt:lpstr>
      <vt:lpstr>Исходные данные</vt:lpstr>
      <vt:lpstr>Режим работы (разработка)</vt:lpstr>
      <vt:lpstr>Основные фонды (разработка)</vt:lpstr>
      <vt:lpstr>Энергоресурсы</vt:lpstr>
      <vt:lpstr>Оборотные средства (разработка)</vt:lpstr>
      <vt:lpstr>Фонд оплаты труда (разработка)</vt:lpstr>
      <vt:lpstr>Страховые взносы (разработка)</vt:lpstr>
      <vt:lpstr>Смета на разработку проекта</vt:lpstr>
      <vt:lpstr>Фонд оплаты труда (реализация)</vt:lpstr>
      <vt:lpstr>Страховые взносы (реализация)</vt:lpstr>
      <vt:lpstr>Основные фонды (реализация)</vt:lpstr>
      <vt:lpstr>Оборотные средства</vt:lpstr>
      <vt:lpstr>Смета на реализацию проекта</vt:lpstr>
      <vt:lpstr>'Смета на разработку проекта'!Извлечь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design</dc:creator>
  <cp:lastModifiedBy>Katrin Vorobeva</cp:lastModifiedBy>
  <dcterms:created xsi:type="dcterms:W3CDTF">2019-08-06T03:47:48Z</dcterms:created>
  <dcterms:modified xsi:type="dcterms:W3CDTF">2022-07-26T14:24:20Z</dcterms:modified>
</cp:coreProperties>
</file>